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110" yWindow="4695" windowWidth="11430" windowHeight="7125" tabRatio="857"/>
  </bookViews>
  <sheets>
    <sheet name="PZ Ogulin" sheetId="70" r:id="rId1"/>
  </sheets>
  <externalReferences>
    <externalReference r:id="rId2"/>
    <externalReference r:id="rId3"/>
    <externalReference r:id="rId4"/>
  </externalReferences>
  <definedNames>
    <definedName name="HIDRA" localSheetId="0">[1]FAKTORI!$B$4</definedName>
    <definedName name="HIDRA">[2]FAKTORI!$B$4</definedName>
    <definedName name="POPUST">#REF!</definedName>
    <definedName name="POPUST_2">[3]FAKTORI!$B$3</definedName>
    <definedName name="_xlnm.Print_Area" localSheetId="0">'PZ Ogulin'!$A$1:$F$536</definedName>
  </definedNames>
  <calcPr calcId="145621" fullPrecision="0"/>
</workbook>
</file>

<file path=xl/calcChain.xml><?xml version="1.0" encoding="utf-8"?>
<calcChain xmlns="http://schemas.openxmlformats.org/spreadsheetml/2006/main">
  <c r="F399" i="70" l="1"/>
  <c r="F400" i="70" l="1"/>
  <c r="F521" i="70"/>
  <c r="F520" i="70"/>
  <c r="F519" i="70"/>
  <c r="F518" i="70"/>
  <c r="F517" i="70"/>
  <c r="F516" i="70"/>
  <c r="F523" i="70"/>
  <c r="F522" i="70"/>
  <c r="F515" i="70"/>
  <c r="F514" i="70"/>
  <c r="F513" i="70"/>
  <c r="F512" i="70"/>
  <c r="F511" i="70"/>
  <c r="F401" i="70"/>
  <c r="F402" i="70"/>
  <c r="F403" i="70"/>
  <c r="F404" i="70"/>
  <c r="F405" i="70"/>
  <c r="F406" i="70"/>
  <c r="F407" i="70"/>
  <c r="F408" i="70"/>
  <c r="F409" i="70"/>
  <c r="F410" i="70"/>
  <c r="F411" i="70"/>
  <c r="F412" i="70"/>
  <c r="F413" i="70"/>
  <c r="F414" i="70"/>
  <c r="F415" i="70"/>
  <c r="F416" i="70"/>
  <c r="F417" i="70"/>
  <c r="F418" i="70"/>
  <c r="F419" i="70"/>
  <c r="F420" i="70"/>
  <c r="F421" i="70"/>
  <c r="F422" i="70"/>
  <c r="F423" i="70"/>
  <c r="F424" i="70"/>
  <c r="F425" i="70"/>
  <c r="F426" i="70"/>
  <c r="F427" i="70"/>
  <c r="F428" i="70"/>
  <c r="F429" i="70"/>
  <c r="F430" i="70"/>
  <c r="F431" i="70"/>
  <c r="F432" i="70"/>
  <c r="F433" i="70"/>
  <c r="F434" i="70"/>
  <c r="F435" i="70"/>
  <c r="F436" i="70"/>
  <c r="F437" i="70"/>
  <c r="F438" i="70"/>
  <c r="F439" i="70"/>
  <c r="F440" i="70"/>
  <c r="F441" i="70"/>
  <c r="F442" i="70"/>
  <c r="F443" i="70"/>
  <c r="F444" i="70"/>
  <c r="F445" i="70"/>
  <c r="F446" i="70"/>
  <c r="F447" i="70"/>
  <c r="F448" i="70"/>
  <c r="F449" i="70"/>
  <c r="F450" i="70"/>
  <c r="F452" i="70"/>
  <c r="F453" i="70"/>
  <c r="F454" i="70"/>
  <c r="F455" i="70"/>
  <c r="F456" i="70"/>
  <c r="F457" i="70"/>
  <c r="F458" i="70"/>
  <c r="F459" i="70"/>
  <c r="F460" i="70"/>
  <c r="F461" i="70"/>
  <c r="F462" i="70"/>
  <c r="F463" i="70"/>
  <c r="F464" i="70"/>
  <c r="F473" i="70"/>
  <c r="F474" i="70"/>
  <c r="F475" i="70"/>
  <c r="F479" i="70"/>
  <c r="F480" i="70"/>
  <c r="F481" i="70"/>
  <c r="F482" i="70"/>
  <c r="F483" i="70"/>
  <c r="F485" i="70"/>
  <c r="F486" i="70"/>
  <c r="F487" i="70"/>
  <c r="F488" i="70"/>
  <c r="F489" i="70"/>
  <c r="F490" i="70"/>
  <c r="F491" i="70"/>
  <c r="F492" i="70"/>
  <c r="F493" i="70"/>
  <c r="F494" i="70"/>
  <c r="F495" i="70"/>
  <c r="F496" i="70"/>
  <c r="F497" i="70"/>
  <c r="F503" i="70"/>
  <c r="F504" i="70"/>
  <c r="F505" i="70"/>
  <c r="F506" i="70"/>
  <c r="F507" i="70"/>
  <c r="F508" i="70"/>
  <c r="F502" i="70"/>
  <c r="F501" i="70"/>
  <c r="F500" i="70"/>
  <c r="F499" i="70"/>
  <c r="F498" i="70"/>
  <c r="F396" i="70"/>
  <c r="F395" i="70"/>
  <c r="F394" i="70"/>
  <c r="F380" i="70"/>
  <c r="F379" i="70"/>
  <c r="F378" i="70"/>
  <c r="F377" i="70"/>
  <c r="F376" i="70"/>
  <c r="F374" i="70"/>
  <c r="F371" i="70"/>
  <c r="F369" i="70"/>
  <c r="F367" i="70"/>
  <c r="F364" i="70"/>
  <c r="F362" i="70"/>
  <c r="F360" i="70"/>
  <c r="F357" i="70"/>
  <c r="F353" i="70"/>
  <c r="F351" i="70"/>
  <c r="F349" i="70"/>
  <c r="F346" i="70"/>
  <c r="F344" i="70"/>
  <c r="F342" i="70"/>
  <c r="F340" i="70"/>
  <c r="F338" i="70"/>
  <c r="F336" i="70"/>
  <c r="F331" i="70"/>
  <c r="F330" i="70"/>
  <c r="F326" i="70"/>
  <c r="F319" i="70"/>
  <c r="F309" i="70"/>
  <c r="F308" i="70"/>
  <c r="F307" i="70"/>
  <c r="F305" i="70"/>
  <c r="F304" i="70"/>
  <c r="F299" i="70"/>
  <c r="F300" i="70" s="1"/>
  <c r="F386" i="70" s="1"/>
  <c r="F296" i="70"/>
  <c r="F295" i="70"/>
  <c r="F294" i="70"/>
  <c r="F293" i="70"/>
  <c r="F292" i="70"/>
  <c r="F289" i="70"/>
  <c r="F288" i="70"/>
  <c r="F287" i="70"/>
  <c r="D286" i="70"/>
  <c r="F286" i="70" s="1"/>
  <c r="F285" i="70"/>
  <c r="F284" i="70"/>
  <c r="F283" i="70"/>
  <c r="F281" i="70"/>
  <c r="F280" i="70"/>
  <c r="F278" i="70"/>
  <c r="D277" i="70"/>
  <c r="F277" i="70" s="1"/>
  <c r="D272" i="70"/>
  <c r="F272" i="70" s="1"/>
  <c r="F270" i="70"/>
  <c r="F269" i="70"/>
  <c r="F267" i="70"/>
  <c r="F266" i="70"/>
  <c r="F264" i="70"/>
  <c r="F262" i="70"/>
  <c r="F261" i="70"/>
  <c r="F260" i="70"/>
  <c r="F259" i="70"/>
  <c r="F255" i="70"/>
  <c r="F254" i="70"/>
  <c r="F253" i="70"/>
  <c r="F252" i="70"/>
  <c r="F250" i="70"/>
  <c r="F249" i="70"/>
  <c r="F248" i="70"/>
  <c r="F524" i="70" l="1"/>
  <c r="F484" i="70"/>
  <c r="F451" i="70"/>
  <c r="F509" i="70" s="1"/>
  <c r="F527" i="70" s="1"/>
  <c r="F397" i="70"/>
  <c r="F526" i="70" s="1"/>
  <c r="F256" i="70"/>
  <c r="F383" i="70" s="1"/>
  <c r="F297" i="70"/>
  <c r="F385" i="70" s="1"/>
  <c r="F381" i="70"/>
  <c r="F389" i="70" s="1"/>
  <c r="F310" i="70"/>
  <c r="F387" i="70" s="1"/>
  <c r="F372" i="70"/>
  <c r="F388" i="70" s="1"/>
  <c r="F273" i="70"/>
  <c r="F384" i="70" s="1"/>
  <c r="D110" i="70"/>
  <c r="D105" i="70"/>
  <c r="D103" i="70"/>
  <c r="F528" i="70" l="1"/>
  <c r="F529" i="70" s="1"/>
  <c r="F390" i="70"/>
  <c r="F532" i="70" s="1"/>
  <c r="D91" i="70"/>
  <c r="F533" i="70" l="1"/>
  <c r="D112" i="70" l="1"/>
  <c r="F89" i="70" l="1"/>
  <c r="F236" i="70" l="1"/>
  <c r="F235" i="70"/>
  <c r="F231" i="70"/>
  <c r="F228" i="70" l="1"/>
  <c r="F237" i="70" s="1"/>
  <c r="F244" i="70" s="1"/>
  <c r="F224" i="70"/>
  <c r="F212" i="70"/>
  <c r="F218" i="70"/>
  <c r="F216" i="70"/>
  <c r="F208" i="70"/>
  <c r="F206" i="70"/>
  <c r="F220" i="70"/>
  <c r="F225" i="70" l="1"/>
  <c r="F243" i="70" s="1"/>
  <c r="F199" i="70" l="1"/>
  <c r="F197" i="70"/>
  <c r="F185" i="70"/>
  <c r="F192" i="70"/>
  <c r="F190" i="70"/>
  <c r="F188" i="70"/>
  <c r="F183" i="70"/>
  <c r="F181" i="70"/>
  <c r="F179" i="70"/>
  <c r="F174" i="70"/>
  <c r="F171" i="70"/>
  <c r="F168" i="70"/>
  <c r="F164" i="70"/>
  <c r="F155" i="70"/>
  <c r="D152" i="70"/>
  <c r="F152" i="70" s="1"/>
  <c r="D150" i="70"/>
  <c r="F150" i="70" s="1"/>
  <c r="F147" i="70"/>
  <c r="F144" i="70"/>
  <c r="F143" i="70"/>
  <c r="F200" i="70" l="1"/>
  <c r="F242" i="70" s="1"/>
  <c r="F140" i="70"/>
  <c r="F138" i="70"/>
  <c r="F133" i="70"/>
  <c r="F131" i="70"/>
  <c r="F129" i="70"/>
  <c r="F156" i="70" l="1"/>
  <c r="D122" i="70"/>
  <c r="F122" i="70" s="1"/>
  <c r="D119" i="70"/>
  <c r="F119" i="70" s="1"/>
  <c r="F112" i="70"/>
  <c r="F110" i="70"/>
  <c r="D108" i="70"/>
  <c r="F108" i="70" s="1"/>
  <c r="F105" i="70"/>
  <c r="F103" i="70"/>
  <c r="D101" i="70"/>
  <c r="F101" i="70" s="1"/>
  <c r="D97" i="70"/>
  <c r="F97" i="70" s="1"/>
  <c r="D95" i="70"/>
  <c r="F95" i="70" s="1"/>
  <c r="F91" i="70"/>
  <c r="F86" i="70"/>
  <c r="F81" i="70"/>
  <c r="F77" i="70"/>
  <c r="D75" i="70"/>
  <c r="F75" i="70" s="1"/>
  <c r="F241" i="70" l="1"/>
  <c r="D73" i="70"/>
  <c r="D115" i="70" s="1"/>
  <c r="D67" i="70"/>
  <c r="F67" i="70" s="1"/>
  <c r="F73" i="70" l="1"/>
  <c r="F115" i="70"/>
  <c r="F64" i="70"/>
  <c r="F123" i="70" l="1"/>
  <c r="F240" i="70" s="1"/>
  <c r="F60" i="70" l="1"/>
  <c r="F58" i="70"/>
  <c r="F56" i="70"/>
  <c r="F54" i="70"/>
  <c r="F52" i="70"/>
  <c r="F50" i="70"/>
  <c r="F48" i="70"/>
  <c r="F46" i="70"/>
  <c r="F44" i="70"/>
  <c r="F40" i="70"/>
  <c r="F38" i="70"/>
  <c r="F61" i="70" l="1"/>
  <c r="F239" i="70" s="1"/>
  <c r="F245" i="70" s="1"/>
  <c r="F531" i="70" s="1"/>
  <c r="F534" i="70" s="1"/>
  <c r="F535" i="70" l="1"/>
  <c r="F536" i="70" s="1"/>
</calcChain>
</file>

<file path=xl/sharedStrings.xml><?xml version="1.0" encoding="utf-8"?>
<sst xmlns="http://schemas.openxmlformats.org/spreadsheetml/2006/main" count="1035" uniqueCount="567">
  <si>
    <t>OSTALI RADOVI</t>
  </si>
  <si>
    <t>BETONSKI I ARMIRANO BETONSKI RADOVI</t>
  </si>
  <si>
    <t xml:space="preserve"> </t>
  </si>
  <si>
    <t>ZEMLJANI RADOVI</t>
  </si>
  <si>
    <t>armatura</t>
  </si>
  <si>
    <t>A.1</t>
  </si>
  <si>
    <t>B.4</t>
  </si>
  <si>
    <t>m'</t>
  </si>
  <si>
    <t>kom.</t>
  </si>
  <si>
    <t>A.</t>
  </si>
  <si>
    <t>kg</t>
  </si>
  <si>
    <t>PRIPREMNI RADOVI</t>
  </si>
  <si>
    <t>B.</t>
  </si>
  <si>
    <t>C.1</t>
  </si>
  <si>
    <t>C.4</t>
  </si>
  <si>
    <t>B.5</t>
  </si>
  <si>
    <t>MONTERSKI RADOVI I OPREMA</t>
  </si>
  <si>
    <t>Opis stavke</t>
  </si>
  <si>
    <t>A.2</t>
  </si>
  <si>
    <t>C.8</t>
  </si>
  <si>
    <t>C.9</t>
  </si>
  <si>
    <t>D.1</t>
  </si>
  <si>
    <t>A.3</t>
  </si>
  <si>
    <t>C.7</t>
  </si>
  <si>
    <t>B.6</t>
  </si>
  <si>
    <t>B.7</t>
  </si>
  <si>
    <t>C.3</t>
  </si>
  <si>
    <t>C.6</t>
  </si>
  <si>
    <t>C.5</t>
  </si>
  <si>
    <t>B.8</t>
  </si>
  <si>
    <t>B.1</t>
  </si>
  <si>
    <t>B.2</t>
  </si>
  <si>
    <t>B.3</t>
  </si>
  <si>
    <t>Jedinica mjere</t>
  </si>
  <si>
    <t>Količina</t>
  </si>
  <si>
    <t>Stavka</t>
  </si>
  <si>
    <t>komplet</t>
  </si>
  <si>
    <t>C.</t>
  </si>
  <si>
    <t>C.10</t>
  </si>
  <si>
    <t>D.</t>
  </si>
  <si>
    <t>E.</t>
  </si>
  <si>
    <t>F.</t>
  </si>
  <si>
    <t>G.</t>
  </si>
  <si>
    <t>E.1</t>
  </si>
  <si>
    <t>C.11</t>
  </si>
  <si>
    <t>C.12</t>
  </si>
  <si>
    <t>F.1</t>
  </si>
  <si>
    <t>F.2</t>
  </si>
  <si>
    <t>F.3</t>
  </si>
  <si>
    <t>F.4</t>
  </si>
  <si>
    <t>F.5</t>
  </si>
  <si>
    <t>G.1</t>
  </si>
  <si>
    <t>G.2</t>
  </si>
  <si>
    <t>G.3</t>
  </si>
  <si>
    <t>G.4</t>
  </si>
  <si>
    <t>G.5</t>
  </si>
  <si>
    <t>beton</t>
  </si>
  <si>
    <t>IZOLATERSKI RADOVI</t>
  </si>
  <si>
    <t>BRAVARSKI RADOVI</t>
  </si>
  <si>
    <t>Ako građevina ne zadovoljava ispitne zahtjeve Izvođač je dužan sanirati građevinu te ponoviti ispitivanje. Sva višekratna ispitivanja neće se posebno obračunavati, već svako drugo i daljnje ispitivanje ide na teret Izvoditelja radova.
Jedinična cijena stavke uključuje sav potreban rad, materijal, vodu koja se koristi za ispitivanje i pomoćna sredstva za izvedbu opisanog rada i završno izvješće predano u najmanje 3 primjeraka izdano i ovjereno od laboratorija koji je vršio ispitivanje.
Obračun po komadu ispitane crpne stanice.</t>
  </si>
  <si>
    <t>Pokopac dim. 800 x 800 mm</t>
  </si>
  <si>
    <r>
      <t>m</t>
    </r>
    <r>
      <rPr>
        <vertAlign val="superscript"/>
        <sz val="10"/>
        <rFont val="Arial"/>
        <family val="2"/>
        <charset val="238"/>
      </rPr>
      <t>2</t>
    </r>
  </si>
  <si>
    <r>
      <t>m</t>
    </r>
    <r>
      <rPr>
        <vertAlign val="superscript"/>
        <sz val="10"/>
        <rFont val="Arial"/>
        <family val="2"/>
        <charset val="238"/>
      </rPr>
      <t>3</t>
    </r>
  </si>
  <si>
    <r>
      <t>Betoniranje betonskog temelja AB niše za smještaj elektroormara i temelja elektroormara,</t>
    </r>
    <r>
      <rPr>
        <sz val="10"/>
        <rFont val="Arial"/>
        <family val="2"/>
        <charset val="238"/>
      </rPr>
      <t xml:space="preserve"> betonom tlačne čvrstoće C16/20.</t>
    </r>
    <r>
      <rPr>
        <b/>
        <sz val="10"/>
        <rFont val="Arial"/>
        <family val="2"/>
        <charset val="238"/>
      </rPr>
      <t xml:space="preserve">
</t>
    </r>
    <r>
      <rPr>
        <sz val="10"/>
        <rFont val="Arial"/>
        <family val="2"/>
        <charset val="238"/>
      </rPr>
      <t>Kod betoniranja voditi računa da se u temelju niše ostavi šlic za kabele kao i da se ugrade PVC i PEHD zaštitne cijevi kroz oba temelja.
Obračun po m</t>
    </r>
    <r>
      <rPr>
        <vertAlign val="superscript"/>
        <sz val="10"/>
        <rFont val="Arial"/>
        <family val="2"/>
        <charset val="238"/>
      </rPr>
      <t>3</t>
    </r>
    <r>
      <rPr>
        <sz val="10"/>
        <rFont val="Arial"/>
        <family val="2"/>
        <charset val="238"/>
      </rPr>
      <t xml:space="preserve"> ugrađenog betona.</t>
    </r>
  </si>
  <si>
    <r>
      <t xml:space="preserve">Betoniranje armirano-betonskih zidova i pokrovne ploče niše za smještaj elektroormara u debljini od 30 cm te AB grede dimenzija 10/15 cm iznad vratiju niše, betonom tlačne čvrstoće C25/30 i razreda izloženosti XC1.
</t>
    </r>
    <r>
      <rPr>
        <sz val="10"/>
        <rFont val="Arial"/>
        <family val="2"/>
        <charset val="238"/>
      </rPr>
      <t>Zidove betonirati u odgovarajućoj dvostranoj oplati uz upotrebu pervibratora.
Uključena je sva potrebna armatura oznake čelika B500B.
Beton ugrađivati pomoću pervibratora, a pripremiti ga i njegovati prema Pravilniku TPBK.
Jediničnom cijenom obuhvaćen sav rad, materijal, oplata, pomoćna sredstva i transporti.</t>
    </r>
  </si>
  <si>
    <r>
      <rPr>
        <u/>
        <sz val="10"/>
        <rFont val="Arial"/>
        <family val="2"/>
        <charset val="238"/>
      </rPr>
      <t>Karakteristike crpke:</t>
    </r>
    <r>
      <rPr>
        <sz val="10"/>
        <rFont val="Arial"/>
        <family val="2"/>
        <charset val="238"/>
      </rPr>
      <t xml:space="preserve">
Zapreminski protok: 2,083 l/s
Visina dizanja: 3,37 m
Način montaže: Prenosiv
Tip montiranja: Vertikalno
Nazivni promjer usisne prirubnice: bez
Nominalni promjer tlacne prirubnice: 1" 1/4
Električna priključna snaga P1: 0,43 kW
Izmjerena snaga motora P2: 0,18 kW</t>
    </r>
  </si>
  <si>
    <r>
      <rPr>
        <u/>
        <sz val="10"/>
        <rFont val="Arial"/>
        <family val="2"/>
        <charset val="238"/>
      </rPr>
      <t xml:space="preserve">Materijali:
</t>
    </r>
    <r>
      <rPr>
        <sz val="10"/>
        <rFont val="Arial"/>
        <family val="2"/>
        <charset val="238"/>
      </rPr>
      <t xml:space="preserve">Izvedba materijala: A
Kucište pumpe (101): Polipropilensko stakleno vlakno 30% (PP-GF 30)
Tlačno kućište (107): Polipropilensko stakleno vlakno 30% (PP-GF 30)
Poklopac (160): Pojačano s polioksimetilen vlaknom 30%
Osovina (210): Nehrđajući čelik 1.4028
Rotor (230): Staklenim vlaknima ojačani Noryl PPO GF 20
Sklopka s plovkom (81-45): Polipropilen (PP)
Brtve vratila: NBR </t>
    </r>
  </si>
  <si>
    <t>Ponuđeni proizvod:
Vrsta materijala:_______________________
Proizvođač:___________________________
Zemlja porijekla:_______________________</t>
  </si>
  <si>
    <t>Ponuđeni proizvod:
Tip:__________________________________
Proizvođač:___________________________
Zemlja porijekla:_______________________</t>
  </si>
  <si>
    <r>
      <t>Dobava, doprema i postavljanje crijepa tipa "mediteran" na kosoj pokrovnoj ploči AB niše za smještaj elektroormara.</t>
    </r>
    <r>
      <rPr>
        <sz val="10"/>
        <rFont val="Arial"/>
        <family val="2"/>
        <charset val="238"/>
      </rPr>
      <t xml:space="preserve">
Stavka obuhvaća postavljanje crijepa u cementnom mortu omjera 1:2.
Jedinična cijena obuhvaća sve potrebne radove, materijala, pomoćna sredstva i transporte za kompletnu izvedbu.
Obračun po m</t>
    </r>
    <r>
      <rPr>
        <vertAlign val="superscript"/>
        <sz val="10"/>
        <rFont val="Arial"/>
        <family val="2"/>
        <charset val="238"/>
      </rPr>
      <t>2</t>
    </r>
    <r>
      <rPr>
        <sz val="10"/>
        <rFont val="Arial"/>
        <family val="2"/>
        <charset val="238"/>
      </rPr>
      <t xml:space="preserve"> izrađene krovne plohe.</t>
    </r>
  </si>
  <si>
    <r>
      <t xml:space="preserve">Dobava kamena i postava kamene obloge vanjskih površina zidova AB niše za smještaj elektroormara od kamenih ploča "bunje", debljine oko 3 cm.
</t>
    </r>
    <r>
      <rPr>
        <sz val="10"/>
        <rFont val="Arial"/>
        <family val="2"/>
        <charset val="238"/>
      </rPr>
      <t>Oblogu izvesti od kvalitetnog vapnenca. Kamenu oblogu postavljati cementnim mortom omjera 1:2, s reškama širine 1 cm i obrađenim finim cementnim mortom.
Jedinična cijena obuhvaća sve potrebne radove, materijala, pomoćna sredstva i transporte za kompletnu izvedbu.</t>
    </r>
    <r>
      <rPr>
        <b/>
        <sz val="10"/>
        <rFont val="Arial"/>
        <family val="2"/>
        <charset val="238"/>
      </rPr>
      <t xml:space="preserve">
</t>
    </r>
    <r>
      <rPr>
        <sz val="10"/>
        <rFont val="Arial"/>
        <family val="2"/>
        <charset val="238"/>
      </rPr>
      <t>Obračun po m</t>
    </r>
    <r>
      <rPr>
        <vertAlign val="superscript"/>
        <sz val="10"/>
        <rFont val="Arial"/>
        <family val="2"/>
        <charset val="238"/>
      </rPr>
      <t>2</t>
    </r>
    <r>
      <rPr>
        <sz val="10"/>
        <rFont val="Arial"/>
        <family val="2"/>
        <charset val="238"/>
      </rPr>
      <t xml:space="preserve"> obložene površine.</t>
    </r>
  </si>
  <si>
    <r>
      <rPr>
        <b/>
        <sz val="10"/>
        <rFont val="Arial"/>
        <family val="2"/>
        <charset val="238"/>
      </rPr>
      <t>Izvedba betonskog temelja za smještaj zračnog filtera</t>
    </r>
    <r>
      <rPr>
        <sz val="10"/>
        <rFont val="Arial"/>
        <family val="2"/>
        <charset val="238"/>
      </rPr>
      <t>, betonom tlačne čvrstoće C25/30, razreda izloženosti XC1.
Temelj dim. 80x80x30 cm (0,20 m</t>
    </r>
    <r>
      <rPr>
        <vertAlign val="superscript"/>
        <sz val="10"/>
        <rFont val="Arial"/>
        <family val="2"/>
        <charset val="238"/>
      </rPr>
      <t>3</t>
    </r>
    <r>
      <rPr>
        <sz val="10"/>
        <rFont val="Arial"/>
        <family val="2"/>
        <charset val="238"/>
      </rPr>
      <t xml:space="preserve"> betona) se polaže na zbijeni sloj tampona.
Sastav betona, granulacija agregata te priprema i ugradba betonske smjese mora u svemu odgovarati odredbama TPBK.
U cijenu ove stavke je uključena dobava i izrada potrebne oplate, izrada odnosno dobava i prijevoz betona, strojna ugradba i njega svježeg betona, te vrijednosti svih radova i materijala.
Obračun po komadu izvedenog temelja.</t>
    </r>
  </si>
  <si>
    <t>Ljestve visine H=225 cm</t>
  </si>
  <si>
    <t>m</t>
  </si>
  <si>
    <t>C.1.1</t>
  </si>
  <si>
    <t>C.1.2</t>
  </si>
  <si>
    <t>Čišćenje</t>
  </si>
  <si>
    <t>Pranje</t>
  </si>
  <si>
    <t>D.2</t>
  </si>
  <si>
    <t>D.2.1</t>
  </si>
  <si>
    <t>D.2.2</t>
  </si>
  <si>
    <t>A.4</t>
  </si>
  <si>
    <t>C.2</t>
  </si>
  <si>
    <r>
      <t>Premazivanje unutrašnjih AB ploha crpne stanice</t>
    </r>
    <r>
      <rPr>
        <sz val="10"/>
        <rFont val="Arial"/>
        <family val="2"/>
        <charset val="238"/>
      </rPr>
      <t xml:space="preserve"> (zidovi, ploče) vodonepropusnim epoksidnim premazom visoke kemijske otpornosti na agresivno djelovanje otpadnih voda koje u sebi mogu sadržavati razrijeđene lužine i kiseline, goriva, deterđente i sl.
Cijena obuhvaća sav materijal i rad. Izvođač je dužan nadzornom inženjeru, prije početka ugradnje materijala, dostaviti isprave o sukladnosti materijala kojeg planira ugraditi.
Obračun po m</t>
    </r>
    <r>
      <rPr>
        <vertAlign val="superscript"/>
        <sz val="10"/>
        <rFont val="Arial"/>
        <family val="2"/>
        <charset val="238"/>
      </rPr>
      <t>2</t>
    </r>
    <r>
      <rPr>
        <sz val="10"/>
        <rFont val="Arial"/>
        <family val="2"/>
        <charset val="238"/>
      </rPr>
      <t>.</t>
    </r>
  </si>
  <si>
    <t>Motorna potopna crpka.
Potpuno potopni podvodni crpni agregat s otvorenim rotorom, u blok izvedbi, s plašno hlađenim izmjeničnim motorom, vrsta zaštite IP 68, s ugrađenom toplinskom zaštitom motora, s uspravnim priključnim nastavkom na tlačnoj strani i integriranom povratnom zaklopkom.
Magnetska sklopka s plovkom isporučena zasebno (pričvršćuje se pomoću vijka s narezanom glavom). Električni priključni vod H07RN-F.G., 10 m duljine sa zaštitnim (šuko) utikačem.
od strane zupčanika: 2 brtvena prstena osovine
od strane motora: 1 brtveni prsten osovine sa među pozicioniranim uljnim spremnikom</t>
  </si>
  <si>
    <r>
      <t xml:space="preserve">Dobava, doprema na privremeno odlagalište gradilišta, transport do mjesta ugradnje i ugradnja uređaja za pumpanje otpadnih voda (potopne pumpe za otpadnu vodu) </t>
    </r>
    <r>
      <rPr>
        <sz val="10"/>
        <rFont val="Arial"/>
        <family val="2"/>
        <charset val="238"/>
      </rPr>
      <t>prema monterskim planovima i priloženoj specifikaciji (pozicija C1).</t>
    </r>
  </si>
  <si>
    <r>
      <t xml:space="preserve">Ograđivanje gradilišta u skladu s propisima zaštite na radu.
</t>
    </r>
    <r>
      <rPr>
        <sz val="10"/>
        <rFont val="Arial"/>
        <family val="2"/>
        <charset val="238"/>
      </rPr>
      <t>Zaštitna građa mora biti u svemu u skladu sa važećim pravilnicima i propisima, odnosno postojećom zakonskom regulativom.
Jedinična cijena stavke uključuje sav potreban rad, dobavu i dopremu materijala, alate i transporte.
Obračun po m izvedene ograde.</t>
    </r>
  </si>
  <si>
    <t>B.9</t>
  </si>
  <si>
    <r>
      <t xml:space="preserve">Izrada Elaborata katastra vodova za katastar. 
</t>
    </r>
    <r>
      <rPr>
        <sz val="10"/>
        <rFont val="Arial"/>
        <family val="2"/>
        <charset val="238"/>
      </rPr>
      <t>Geodetski snimak i elaborat treba izraditi za crpnu stanicu. 
Jedinična cijena stavke uključuje sve potrebne terenske i uredske radove, materijal za izradu elaborata te sve potrebne izjave za tehnički pregled, odnosno izdavanje uporabne dozvole.
Predati Investitoru u 5 primjeraka.
Obračun po komplet izrađenom elaboratu za obrađivani podsustav.</t>
    </r>
  </si>
  <si>
    <t>UKUPNO STAVKA: PRIPREMNI RADOVI</t>
  </si>
  <si>
    <t>Jedinična cijena (HRK)</t>
  </si>
  <si>
    <t>Ukupno (HRK)</t>
  </si>
  <si>
    <t>UKUPNO STAVKA: ZEMLJANI RADOVI</t>
  </si>
  <si>
    <t>UKUPNO STAVKA: BETONSKI I ARMIRANO BETONSKI RADOVI</t>
  </si>
  <si>
    <t>UKUPNO STAVKA: IZOLATERSKI RADOVI</t>
  </si>
  <si>
    <t>UKUPNO STAVKA: BRAVARSKI RADOVI</t>
  </si>
  <si>
    <t>UKUPNO STAVKA: MONTERSKI RADOVI I OPREMA</t>
  </si>
  <si>
    <t>UKUPNO STAVKA: OSTALI RADOVI</t>
  </si>
  <si>
    <t>E.2</t>
  </si>
  <si>
    <t>E.3</t>
  </si>
  <si>
    <t>ARMATURE</t>
  </si>
  <si>
    <r>
      <t xml:space="preserve">Prskanje biološki razgradivim sredstvom
</t>
    </r>
    <r>
      <rPr>
        <sz val="10"/>
        <rFont val="Arial"/>
        <family val="2"/>
        <charset val="238"/>
      </rPr>
      <t>Prskanje biološki razgradivim sredstvom unutrašnjih zidova i dna postojećeg armirano betonskog primarnog taložnika svijetlih tlocrtnih dimenzija 3,90 x 5,30 m, dubine 4,6 m.
Jedinična cijena stavke uključuje sav potreban rad, materijal i transporte.
Obračun po m</t>
    </r>
    <r>
      <rPr>
        <vertAlign val="superscript"/>
        <sz val="10"/>
        <rFont val="Arial"/>
        <family val="2"/>
        <charset val="238"/>
      </rPr>
      <t>2</t>
    </r>
    <r>
      <rPr>
        <sz val="10"/>
        <rFont val="Arial"/>
        <family val="2"/>
        <charset val="238"/>
      </rPr>
      <t>.</t>
    </r>
  </si>
  <si>
    <t>B.4.1</t>
  </si>
  <si>
    <t>Rušenje armirano betonske pokrovne ploče</t>
  </si>
  <si>
    <t>B.4.2</t>
  </si>
  <si>
    <t>B.2.1</t>
  </si>
  <si>
    <t>B.1.1</t>
  </si>
  <si>
    <t>B.1.2</t>
  </si>
  <si>
    <r>
      <t xml:space="preserve">Dobava i doprema pijeska, te izrada pješčane posteljice </t>
    </r>
    <r>
      <rPr>
        <sz val="10"/>
        <rFont val="Arial"/>
        <family val="2"/>
        <charset val="238"/>
      </rPr>
      <t>10 cm ispod cijevi i zatrpavanje 30 cm oko cijevi. Stavkom je obuhvaćen pijesak za sve instalacije oko crpne stanice: početak tlačnog voda, cijev za filtraciju zraka i zaštitne cijevi za elektroenergetske kabele.
Veličine zrna 0-8 mm, prirodni ili drobljeni.
Posteljicu ispod cijevi razastrti cijelom širinom kanala, poravnati u točno projektiranoj visini i nagibu, te zbiti na Ms ≥ 20 MN/m</t>
    </r>
    <r>
      <rPr>
        <vertAlign val="superscript"/>
        <sz val="10"/>
        <rFont val="Arial"/>
        <family val="2"/>
        <charset val="238"/>
      </rPr>
      <t>2</t>
    </r>
    <r>
      <rPr>
        <sz val="10"/>
        <rFont val="Arial"/>
        <family val="2"/>
        <charset val="238"/>
      </rPr>
      <t>.
Na posteljicu položiti cijev i podbiti je s obje strane pijeskom, tako da naliježe min 90°.
Nakon polaganja cijevi izvodi se bočni i gornji dio zaštite cjevovoda.
Posebno dobro nabiti bočno oko cijevi. Zbijenost gornje površine gotove zaštite Ms ≥ 20 MN/m</t>
    </r>
    <r>
      <rPr>
        <vertAlign val="superscript"/>
        <sz val="10"/>
        <rFont val="Arial"/>
        <family val="2"/>
        <charset val="238"/>
      </rPr>
      <t>2</t>
    </r>
    <r>
      <rPr>
        <sz val="10"/>
        <rFont val="Arial"/>
        <family val="2"/>
        <charset val="238"/>
      </rPr>
      <t>.</t>
    </r>
  </si>
  <si>
    <t>Zatrpavanje dijela rova iznad pješčane posteljice</t>
  </si>
  <si>
    <r>
      <rPr>
        <b/>
        <sz val="10"/>
        <rFont val="Arial"/>
        <family val="2"/>
        <charset val="238"/>
      </rPr>
      <t>Dobava, transport i izvedba izravnavajućeg sloja od kamena granulacije 16-64 mm</t>
    </r>
    <r>
      <rPr>
        <sz val="10"/>
        <rFont val="Arial"/>
        <family val="2"/>
        <charset val="238"/>
      </rPr>
      <t>, debljine 10 cm ispod temelja AB niše za smještaj elektroormara i debljine 30 cm ispod AB ploča crpne stanice, uz ručno nabijanje zasutog materijala.
Potrebno je izvršiti zbijanje tucaničkog sloja na Ms ≥ 60 MN/m</t>
    </r>
    <r>
      <rPr>
        <vertAlign val="superscript"/>
        <sz val="10"/>
        <rFont val="Arial"/>
        <family val="2"/>
        <charset val="238"/>
      </rPr>
      <t>2</t>
    </r>
    <r>
      <rPr>
        <sz val="10"/>
        <rFont val="Arial"/>
        <family val="2"/>
        <charset val="238"/>
      </rPr>
      <t>.
Jedinična cijena stavke uključuje dobavu i dopremu materijala, ubacivanje u jamu sa razastiranjem i planiranjem, kao i ostale radove, alate i transporte potrebne za izvedbu stavke.
Obračun po m</t>
    </r>
    <r>
      <rPr>
        <vertAlign val="superscript"/>
        <sz val="10"/>
        <rFont val="Arial"/>
        <family val="2"/>
        <charset val="238"/>
      </rPr>
      <t>3</t>
    </r>
    <r>
      <rPr>
        <sz val="10"/>
        <rFont val="Arial"/>
        <family val="2"/>
        <charset val="238"/>
      </rPr>
      <t xml:space="preserve"> ugrađenog materijala.</t>
    </r>
  </si>
  <si>
    <t>B.5.1</t>
  </si>
  <si>
    <t>B.5.2</t>
  </si>
  <si>
    <t>Dobava, trasnsport i izvedba izravnavajućeg sloja debljine 10 cm ispod temelja AB niše za smještaj elektroormara</t>
  </si>
  <si>
    <t>Dobava, trasnsport i izvedba izravnavajućeg sloja debljine 30 cm ispod AB ploča crpne stanice</t>
  </si>
  <si>
    <r>
      <t>Obračun po m</t>
    </r>
    <r>
      <rPr>
        <vertAlign val="superscript"/>
        <sz val="10"/>
        <rFont val="Arial"/>
        <family val="2"/>
        <charset val="238"/>
      </rPr>
      <t>3</t>
    </r>
    <r>
      <rPr>
        <sz val="10"/>
        <rFont val="Arial"/>
        <family val="2"/>
        <charset val="238"/>
      </rPr>
      <t xml:space="preserve"> ugrađenog betona.
Ulazno okno = 0,09 m</t>
    </r>
    <r>
      <rPr>
        <vertAlign val="superscript"/>
        <sz val="10"/>
        <rFont val="Arial"/>
        <family val="2"/>
        <charset val="238"/>
      </rPr>
      <t xml:space="preserve">3
</t>
    </r>
    <r>
      <rPr>
        <sz val="10"/>
        <rFont val="Arial"/>
        <family val="2"/>
        <charset val="238"/>
      </rPr>
      <t>Crpni zdenac = 0,12 m</t>
    </r>
    <r>
      <rPr>
        <vertAlign val="superscript"/>
        <sz val="10"/>
        <rFont val="Arial"/>
        <family val="2"/>
        <charset val="238"/>
      </rPr>
      <t>3</t>
    </r>
    <r>
      <rPr>
        <sz val="10"/>
        <rFont val="Arial"/>
        <family val="2"/>
        <charset val="238"/>
      </rPr>
      <t xml:space="preserve">
Zasunska komora = 0,29 m</t>
    </r>
    <r>
      <rPr>
        <vertAlign val="superscript"/>
        <sz val="10"/>
        <rFont val="Arial"/>
        <family val="2"/>
        <charset val="238"/>
      </rPr>
      <t xml:space="preserve">3
</t>
    </r>
    <r>
      <rPr>
        <sz val="10"/>
        <rFont val="Arial"/>
        <family val="2"/>
        <charset val="238"/>
      </rPr>
      <t>Retencija = 0,89 m</t>
    </r>
    <r>
      <rPr>
        <vertAlign val="superscript"/>
        <sz val="10"/>
        <rFont val="Arial"/>
        <family val="2"/>
        <charset val="238"/>
      </rPr>
      <t>3</t>
    </r>
  </si>
  <si>
    <r>
      <t>Dobava, doprema i ugradnja betona za postolja ispod fazonskih komada</t>
    </r>
    <r>
      <rPr>
        <sz val="10"/>
        <rFont val="Arial"/>
        <family val="2"/>
        <charset val="238"/>
      </rPr>
      <t xml:space="preserve"> tlačne čvrstoće C16/20.
Bet. postolje dim. 20x20x145 cm (0,06 m</t>
    </r>
    <r>
      <rPr>
        <vertAlign val="superscript"/>
        <sz val="10"/>
        <rFont val="Arial"/>
        <family val="2"/>
        <charset val="238"/>
      </rPr>
      <t>3</t>
    </r>
    <r>
      <rPr>
        <sz val="10"/>
        <rFont val="Arial"/>
        <family val="2"/>
        <charset val="238"/>
      </rPr>
      <t xml:space="preserve"> betona) se postavlja ispod fazonskih komada u zasunskoj komori.
Jediničnom cijenom obuhvaćen sav potreban rad, materijal, pomoćna sredstva i transporti za izvršenje stavke.
Obračun po komadu izvedenog postolja.</t>
    </r>
  </si>
  <si>
    <r>
      <t>Dobava, doprema i montaža dvostrane glatke oplate za zidove i jednostrane glatke oplate za ploče crpne stanice.</t>
    </r>
    <r>
      <rPr>
        <sz val="10"/>
        <rFont val="Arial"/>
        <family val="2"/>
        <charset val="238"/>
      </rPr>
      <t xml:space="preserve">
U cijenu je uračunata radna skela i izrada šablona za otvore prema nacrtnoj dokumentaciji, sav potreban rad, materijal, oplata i podupiranje.
Obračun po m</t>
    </r>
    <r>
      <rPr>
        <vertAlign val="superscript"/>
        <sz val="10"/>
        <rFont val="Arial"/>
        <family val="2"/>
        <charset val="238"/>
      </rPr>
      <t xml:space="preserve">2 </t>
    </r>
    <r>
      <rPr>
        <sz val="10"/>
        <rFont val="Arial"/>
        <family val="2"/>
        <charset val="238"/>
      </rPr>
      <t>razvijene površine oplate.</t>
    </r>
  </si>
  <si>
    <t>C.4.1</t>
  </si>
  <si>
    <t>zidovi</t>
  </si>
  <si>
    <t>ploče</t>
  </si>
  <si>
    <r>
      <t xml:space="preserve">Fina obrada unutrašnjih ploha AB ploča i zidova </t>
    </r>
    <r>
      <rPr>
        <sz val="10"/>
        <rFont val="Arial"/>
        <family val="2"/>
        <charset val="238"/>
      </rPr>
      <t>nakon skidanja glatke oplate brušenjem spojeva i krpanjem odgovarajućim mortom.
Jedinična cijena uključuje sav potreban rad, materijal, alate i transporte za izvedbu opisanog rada.
Obračun po m</t>
    </r>
    <r>
      <rPr>
        <vertAlign val="superscript"/>
        <sz val="10"/>
        <rFont val="Arial"/>
        <family val="2"/>
        <charset val="238"/>
      </rPr>
      <t>2</t>
    </r>
    <r>
      <rPr>
        <sz val="10"/>
        <rFont val="Arial"/>
        <family val="2"/>
        <charset val="238"/>
      </rPr>
      <t>.</t>
    </r>
  </si>
  <si>
    <r>
      <t>Obračun po m</t>
    </r>
    <r>
      <rPr>
        <vertAlign val="superscript"/>
        <sz val="10"/>
        <rFont val="Arial"/>
        <family val="2"/>
        <charset val="238"/>
      </rPr>
      <t>3</t>
    </r>
    <r>
      <rPr>
        <sz val="10"/>
        <rFont val="Arial"/>
        <family val="2"/>
        <charset val="238"/>
      </rPr>
      <t xml:space="preserve"> ugrađenog betona.
AB zidovi = 1,60 m</t>
    </r>
    <r>
      <rPr>
        <vertAlign val="superscript"/>
        <sz val="10"/>
        <rFont val="Arial"/>
        <family val="2"/>
        <charset val="238"/>
      </rPr>
      <t>3</t>
    </r>
    <r>
      <rPr>
        <sz val="10"/>
        <rFont val="Arial"/>
        <family val="2"/>
        <charset val="238"/>
      </rPr>
      <t xml:space="preserve">
AB pokrovna ploča = 0,70 m</t>
    </r>
    <r>
      <rPr>
        <vertAlign val="superscript"/>
        <sz val="10"/>
        <rFont val="Arial"/>
        <family val="2"/>
        <charset val="238"/>
      </rPr>
      <t xml:space="preserve">3
</t>
    </r>
    <r>
      <rPr>
        <sz val="10"/>
        <rFont val="Arial"/>
        <family val="2"/>
        <charset val="238"/>
      </rPr>
      <t>AB greda = 0,05 m</t>
    </r>
    <r>
      <rPr>
        <vertAlign val="superscript"/>
        <sz val="10"/>
        <rFont val="Arial"/>
        <family val="2"/>
        <charset val="238"/>
      </rPr>
      <t>3</t>
    </r>
    <r>
      <rPr>
        <sz val="10"/>
        <rFont val="Arial"/>
        <family val="2"/>
        <charset val="238"/>
      </rPr>
      <t xml:space="preserve">
armatura B500B = 200,00 kg</t>
    </r>
  </si>
  <si>
    <t>C.10.1</t>
  </si>
  <si>
    <t>C.10.2</t>
  </si>
  <si>
    <t>C.13</t>
  </si>
  <si>
    <t>Pokopac dim. 800 x 1400 mm</t>
  </si>
  <si>
    <r>
      <t xml:space="preserve">Dobava, doprema i ugradnja zaštitne ploče od inox-a dim. 175 x 35 cm na temelj elektroormara.
</t>
    </r>
    <r>
      <rPr>
        <sz val="10"/>
        <rFont val="Arial"/>
        <family val="2"/>
        <charset val="238"/>
      </rPr>
      <t>Cijenom obuhvatiti sav materijal za izradu, dopremu i montažu zaštitne ploče, a sve prema detalju iz projekta.
Obračun po komplet ugrađenoj zaštitnoj ploči.</t>
    </r>
  </si>
  <si>
    <r>
      <t>Opseg isporuke
Crpka s nasadnim dijelovima
Način montaže: stacionarno vođenje sa dva stupa
Dubina ugradnje: 4,50 m
Učvršćenje koljena prirubnice: Sidro za lijepljenje
Prirubnička izvedba: EN
koljeno prirubnice DN: DN 80/100
Materijal prirubničkog koljena: Sivi lijev EN-GJL-250
koljeno prirubnice DN / Materijal prirubničkog koljena: DN 80/100/Sivi lijev EN-GJL-250
Temeljne šine: bez
Izvedba držača: ravno
Pričvršćenje DN: DN 80
Tip opreme za dizanje: Lanac
Materijal opreme za podizanje: CrNiMo-celik 1.4404
Duljina opreme za dizanje: 5,00 m
Duljina opreme za dizanje / Maksimalno opterećenje: 5,00 m / 200 kg
Maksimalno opterećenje: 200 kg
Slobodni prolaz: 76,0 mm
Oblik rotora: Rotor sa slobodnim strujanjem (F)
Promjer rotora: 170,0 mm
Smjer okretanja od A-S: U smjeru kazaljke na satu</t>
    </r>
    <r>
      <rPr>
        <b/>
        <sz val="10"/>
        <color rgb="FFFF0000"/>
        <rFont val="Arial"/>
        <family val="2"/>
        <charset val="238"/>
      </rPr>
      <t/>
    </r>
  </si>
  <si>
    <r>
      <t>Tlačni priključak nazivni tlak: PN 10
Nazivni tlak dovoda: neobrađeno
Nazivni promjer usisne prirubnice: DN 100
Nominalni promjer tlacne prirubnice: DN 80
Pozicija usisne prirubnice: aksijalno
norma prirubnice tlačnog priključka: EN 1092-2
Norma za priključenje, usisni priključak: EN 1092-2
Konstrukcijska veličina motora: 7E
Broj okretaja motora: 2893 rpm
Frekvencija: 50 Hz
Izmjereni napon: 400 V
Električna priključna snaga P1: 8,51 kW
Izmjerena snaga motora P2: 7,50 kW
Maksimalna nazivna struja: 15,0 A
Broj okretaja: 2931 rpm
Broj polova motora: 2
Izolacija motora: H u skladu s IEC 34-1
Mehanicka zaštita motora: IP 68
Cos phi pri 4/4 opterecenju: 0,82
Vrsta uključivanja: moguće izravno/zvijezda-trokut
Vrsta struje: Trofazni (3~)
Namotaj motora: 400 / 690 V
Način hlađenja motora: hlađenje površine
Osjetnik vlage: sa
Rashladni omotač: bez
Duljina kabela: 10,00 m
Ulaz kabela: Vodonepropusno zaliveno cijelom dužinom
Broj strujnih vodova.: 1</t>
    </r>
    <r>
      <rPr>
        <b/>
        <sz val="10"/>
        <color rgb="FFFF0000"/>
        <rFont val="Arial"/>
        <family val="2"/>
        <charset val="238"/>
      </rPr>
      <t/>
    </r>
  </si>
  <si>
    <r>
      <t>Dobava, doprema i ugradnja drenažne crpke</t>
    </r>
    <r>
      <rPr>
        <sz val="10"/>
        <rFont val="Arial"/>
        <family val="2"/>
        <charset val="238"/>
      </rPr>
      <t>, prema monterskim planovima i priloženoj specifikaciji. (pozicija DC)</t>
    </r>
  </si>
  <si>
    <t>Zapornica 200 x 200 mm, H = 1350 mm</t>
  </si>
  <si>
    <t>Zapornica 200 x 200 mm, H = 2000 mm</t>
  </si>
  <si>
    <t>FAZONSKI KOMADI</t>
  </si>
  <si>
    <t>CIJEVI</t>
  </si>
  <si>
    <t>FAZONSKI KOMADI I VENTILI</t>
  </si>
  <si>
    <t>E.1.1</t>
  </si>
  <si>
    <t>E.1.2</t>
  </si>
  <si>
    <t>E.2.1</t>
  </si>
  <si>
    <t>E.4</t>
  </si>
  <si>
    <t>F.3.1</t>
  </si>
  <si>
    <t>F.3.2</t>
  </si>
  <si>
    <t>F.4.1</t>
  </si>
  <si>
    <t>F.4.2</t>
  </si>
  <si>
    <t>F.5.1</t>
  </si>
  <si>
    <t>F.5.2</t>
  </si>
  <si>
    <t>F.6</t>
  </si>
  <si>
    <t>F.7</t>
  </si>
  <si>
    <t>F.8</t>
  </si>
  <si>
    <t>A.1.1</t>
  </si>
  <si>
    <t>Izrada iskolčenja</t>
  </si>
  <si>
    <t>TLAČNI VOD:  TV-1</t>
  </si>
  <si>
    <t>A.1.2</t>
  </si>
  <si>
    <t>A.2.1</t>
  </si>
  <si>
    <t>Mjesta križanja trase i postojećih instalacija</t>
  </si>
  <si>
    <t>A.5</t>
  </si>
  <si>
    <t>ZEMLJANI I SLIČNI RADOVI</t>
  </si>
  <si>
    <t>Nerazvrstana prometnica</t>
  </si>
  <si>
    <t>B.3.1</t>
  </si>
  <si>
    <t>B.3.2</t>
  </si>
  <si>
    <t>Iskop produbljenja i proširenja oko okana.</t>
  </si>
  <si>
    <t>B.3.3</t>
  </si>
  <si>
    <t>Iskop na mjestima postojećih instalacija.</t>
  </si>
  <si>
    <t>POSTOJEĆE INST. - TK</t>
  </si>
  <si>
    <t>B.5.1.1</t>
  </si>
  <si>
    <t>Križanje s postojećim TK instalacijama</t>
  </si>
  <si>
    <t>B.7.1</t>
  </si>
  <si>
    <t>B.8.1</t>
  </si>
  <si>
    <t>pijesak 0-8 mm za izradu pješčane posteljice</t>
  </si>
  <si>
    <t>B.8.2</t>
  </si>
  <si>
    <t>pijesak 0-8 mm za zatrpavanje oko i iznad cijevi</t>
  </si>
  <si>
    <t>B.9.1</t>
  </si>
  <si>
    <t>B.9.2</t>
  </si>
  <si>
    <t>B.10</t>
  </si>
  <si>
    <t>B.11</t>
  </si>
  <si>
    <t>B.12</t>
  </si>
  <si>
    <t>Priprema nosivog sloja ceste nakon uklanjanja postojećeg asfalta izvan obračunskog rova, u širini cijele prometnice za širine do 4,50 m; tj. za prometnice veće od 4,50 m u širini jednog prometnog traka cca 3,00 m.</t>
  </si>
  <si>
    <r>
      <rPr>
        <b/>
        <sz val="10"/>
        <rFont val="Arial"/>
        <family val="2"/>
        <charset val="238"/>
      </rPr>
      <t>Nerazvrstana cesta</t>
    </r>
    <r>
      <rPr>
        <sz val="10"/>
        <rFont val="Arial"/>
        <family val="2"/>
        <charset val="238"/>
      </rPr>
      <t xml:space="preserve"> - potrebno je izvršiti zbijanje tucaničkog sloja (Ms ≥ 80 MN/m</t>
    </r>
    <r>
      <rPr>
        <vertAlign val="superscript"/>
        <sz val="10"/>
        <rFont val="Arial"/>
        <family val="2"/>
        <charset val="238"/>
      </rPr>
      <t>2</t>
    </r>
    <r>
      <rPr>
        <sz val="10"/>
        <rFont val="Arial"/>
        <family val="2"/>
        <charset val="238"/>
      </rPr>
      <t>), (HRN U.B1.046/68).</t>
    </r>
  </si>
  <si>
    <r>
      <rPr>
        <b/>
        <sz val="10"/>
        <rFont val="Arial"/>
        <family val="2"/>
        <charset val="238"/>
      </rPr>
      <t>Nerazvrstana cesta</t>
    </r>
    <r>
      <rPr>
        <sz val="10"/>
        <rFont val="Arial"/>
        <family val="2"/>
        <charset val="238"/>
      </rPr>
      <t xml:space="preserve"> - potrebno je izvršiti zbijanje tucaničkog sloja</t>
    </r>
    <r>
      <rPr>
        <sz val="10"/>
        <rFont val="Arial"/>
        <family val="2"/>
        <charset val="238"/>
      </rPr>
      <t xml:space="preserve"> (Ms ≥ 80 MN/m</t>
    </r>
    <r>
      <rPr>
        <vertAlign val="superscript"/>
        <sz val="10"/>
        <rFont val="Arial"/>
        <family val="2"/>
        <charset val="238"/>
      </rPr>
      <t>2</t>
    </r>
    <r>
      <rPr>
        <sz val="10"/>
        <rFont val="Arial"/>
        <family val="2"/>
        <charset val="238"/>
      </rPr>
      <t>), (HRN U.B1.046/68).</t>
    </r>
  </si>
  <si>
    <t>BETONSKI I ASFALTERSKI RADOVI</t>
  </si>
  <si>
    <t>C.2.1</t>
  </si>
  <si>
    <r>
      <t xml:space="preserve">Dobava, doprema i izvedba podloge ispod okana betonom C12/15, X0, debljine 10 cm.
</t>
    </r>
    <r>
      <rPr>
        <sz val="10"/>
        <rFont val="Arial"/>
        <family val="2"/>
        <charset val="238"/>
      </rPr>
      <t>Stavka uključuje sav rad, sredstva, materijal i transport potrebne za izvedbu.
Obračun po m</t>
    </r>
    <r>
      <rPr>
        <vertAlign val="superscript"/>
        <sz val="10"/>
        <rFont val="Arial"/>
        <family val="2"/>
        <charset val="238"/>
      </rPr>
      <t>3</t>
    </r>
    <r>
      <rPr>
        <sz val="10"/>
        <rFont val="Arial"/>
        <family val="2"/>
        <charset val="238"/>
      </rPr>
      <t>.</t>
    </r>
  </si>
  <si>
    <r>
      <t>m</t>
    </r>
    <r>
      <rPr>
        <vertAlign val="superscript"/>
        <sz val="10"/>
        <rFont val="Arial"/>
        <family val="2"/>
        <charset val="238"/>
      </rPr>
      <t>3</t>
    </r>
    <r>
      <rPr>
        <sz val="10"/>
        <rFont val="Arial"/>
        <family val="2"/>
        <charset val="238"/>
      </rPr>
      <t xml:space="preserve">    </t>
    </r>
  </si>
  <si>
    <t>C.6.1</t>
  </si>
  <si>
    <r>
      <t>Dobava svih materijala i izvedba cementne stabilizacije kod poprečnih prekopa ceste</t>
    </r>
    <r>
      <rPr>
        <sz val="10"/>
        <rFont val="Arial"/>
        <family val="2"/>
        <charset val="238"/>
      </rPr>
      <t>, debljine sloja 20 cm, iznad tamponskog sloja.
Izradu stabilizacije obaviti na dobro zbijenoj i ispitanoj podlozi, u širini obostrano 20 cm preko projektiranog ruba iskopa rova, završno do kote polaganja nosivog sloja kolničke konstrukcije.
Izvedba od granuliranog materijala s hidrauličkim vezivom (cementom). Kakvoću izvedbe cementne stabilizacije treba osigurati provođenjem postupaka propisanih u OTU III st.5-01.
Jedinična cijena stavke uključuje sav potreban rad, materijal, pomoćna sredstva i transporte za izvedbu opisanog rada.
Obračun po m</t>
    </r>
    <r>
      <rPr>
        <vertAlign val="superscript"/>
        <sz val="10"/>
        <rFont val="Arial"/>
        <family val="2"/>
        <charset val="238"/>
      </rPr>
      <t>3</t>
    </r>
    <r>
      <rPr>
        <sz val="10"/>
        <rFont val="Arial"/>
        <family val="2"/>
        <charset val="238"/>
      </rPr>
      <t xml:space="preserve"> ugrađene cementne stabilizacije.</t>
    </r>
  </si>
  <si>
    <t>C.8.1</t>
  </si>
  <si>
    <t>Linijske oznake - pune i isprekidane</t>
  </si>
  <si>
    <t>DOBAVA I DOPREMA KANALIZACIJSKOG MATERIJALA I OPREME</t>
  </si>
  <si>
    <t>* certifikate za materijal i opremu, te priručnike za montažu opreme, održavanje i servisiranje (na jeziku zemlje proizvođača opreme i prijevod na hrvatski jezik).
* garancijske listove
Od dobave materajala na gradilišnu deponiju do ugradnje potrebno je sav materijal ispravno skladištiti u skladu s uputama Proizvođača.</t>
  </si>
  <si>
    <t>D.1.1</t>
  </si>
  <si>
    <t>Ponuđeni proizvod:
Vrsta materijala:_________________________
Proizvođač:_____________________________
Zemlja porijekla:__________________________</t>
  </si>
  <si>
    <t>D.1.2</t>
  </si>
  <si>
    <r>
      <t>PEHD koljena za savladavanje horizontalnih i vertikalnih lomova na trasi</t>
    </r>
    <r>
      <rPr>
        <sz val="10"/>
        <rFont val="Arial"/>
        <family val="2"/>
        <charset val="238"/>
      </rPr>
      <t>, sa spojnim materijalom za spajanje na cijevi.</t>
    </r>
  </si>
  <si>
    <t>D.3</t>
  </si>
  <si>
    <t>D.3.1</t>
  </si>
  <si>
    <t>D.4</t>
  </si>
  <si>
    <t>MONTERSKI I SLIČNI RADOVI</t>
  </si>
  <si>
    <t>E.3.1</t>
  </si>
  <si>
    <t>E.3.2</t>
  </si>
  <si>
    <r>
      <t xml:space="preserve">Kompletna izvedba sklopa na krajevima dionice cjevovoda koja se tlačno ispituje, uprtog u sidrene blokove (priprema za tlačnu probu).
</t>
    </r>
    <r>
      <rPr>
        <sz val="10"/>
        <rFont val="Arial"/>
        <family val="2"/>
        <charset val="238"/>
      </rPr>
      <t xml:space="preserve">Sklop je E-FLEX ili E-BS ili "multi-joint" sa X-prirubnicom, potrebnog DN i PN prema zahtjevima projektiranog cjevovoda na datoj dionici.
</t>
    </r>
    <r>
      <rPr>
        <b/>
        <u/>
        <sz val="10"/>
        <rFont val="Arial"/>
        <family val="2"/>
        <charset val="238"/>
      </rPr>
      <t xml:space="preserve">Potrebna oprema, materijali i radova za izvedbu:
</t>
    </r>
    <r>
      <rPr>
        <sz val="10"/>
        <rFont val="Arial"/>
        <family val="2"/>
        <charset val="238"/>
      </rPr>
      <t>Dobava i doprema fazonskih komada tipa E-FLEX ili E-BS ili "multi-joint", potrebnog DN i PN prema uvjetima cjevovoda. Uključen je spojni komplet brtve, vijci s maticama dimenz. prema standardu. (2 kom.)
Dobava i doprema X prirubnice, potrebnog DN i PN prema prethodnom. Uključen je spojni komplet brtve, vijci s maticama dimenz. prema standardu. (2 kom.)
Kompletna ugradnja sklopa od fazona. Potrebno učvršćivanje za betonski sidreni blok. (1 komplet)
Kompletno demontiranje sklopa. (1 komplet)
Potrebni građevinski radovi s materijalima za učvršćenje/usidrenje sklopa, nužno za punu funkcionalnost sklopa. (1 komplet)</t>
    </r>
  </si>
  <si>
    <t>OSTALI KANALIZACIJSKI RADOVI</t>
  </si>
  <si>
    <t>Periodično izrađen radni materijal davati na kontrolu stručnim službama Investitora u cilju dobivanja što kvalitetnije završne snimke izvedenog stanja.</t>
  </si>
  <si>
    <r>
      <t xml:space="preserve">Izrada projekta izvedenog stanja sa svim dopunama i izmjenama koje su nastale tokom građenja.
</t>
    </r>
    <r>
      <rPr>
        <sz val="10"/>
        <rFont val="Arial"/>
        <family val="2"/>
        <charset val="238"/>
      </rPr>
      <t xml:space="preserve">Podloga za izradu projekta je izvedbeni projekt, dopune izvedbenog projekta, geodetski snimak izrađena tijekom građenja (elaborat izvedenog stanja), skice i foto dokumentacija, a sve izrađeno u fazi građenja.
Projekt izvedenog stanja potrebno je predati kao digitalnu snimku u .dwg formatu na CD-u uz šest primjeraka uvezanog elaborata.
</t>
    </r>
    <r>
      <rPr>
        <b/>
        <sz val="10"/>
        <rFont val="Arial"/>
        <family val="2"/>
        <charset val="238"/>
      </rPr>
      <t>Jedinična cijena stavke uključuje sve potrebne terenske i uredske radove, te materijale za izradu kompletne stavke.</t>
    </r>
  </si>
  <si>
    <t>TLAČNI VOD</t>
  </si>
  <si>
    <t>Izrada elaborata iskolčenja za 2022 m cjevovoda.</t>
  </si>
  <si>
    <t>UKUPNO (HRK)</t>
  </si>
  <si>
    <t>A.6</t>
  </si>
  <si>
    <r>
      <t>Kompletna provedba prometne signalizacije</t>
    </r>
    <r>
      <rPr>
        <sz val="10"/>
        <rFont val="Arial"/>
        <family val="2"/>
        <charset val="238"/>
      </rPr>
      <t xml:space="preserve"> za ponuđeno vrijeme trajanja radova i zaštite gradilišta u skladu s Prometnim rješenjem za obrađivani podsustav. Signalizaciju postaviti i sprovoditi prema uputama nadležne prometne službe i odobrenom prometnom rješenju. Stavkom je obuhvaćena dobava, doprema i postava svih potrebnih prometnih znakova, semafora i dr., održavanje tijekom izvođenja radova te njihovo uklanjanje i premještanje na novu lokaciju gradilišta. Po okončanju svih radova potrebno je prometnu signalizaciju zatečenog stanja (vertikalnu i horizontalnu) vratiti u funkciju.
Obračun po kompletu.</t>
    </r>
  </si>
  <si>
    <t>A.7</t>
  </si>
  <si>
    <t>A.8</t>
  </si>
  <si>
    <t>A.9</t>
  </si>
  <si>
    <t>A.10</t>
  </si>
  <si>
    <t>Za karakteristični presjek rova kolektora uzet je presjek rova širine dna Dv + 60cm, sa nagibom stijenki 5:1, koji će se kao idealni presjek koristiti za obračun radova.
Za karakteristični obračunski presjek proširenja rova okana uzet je presjek obostrano 60 cm širi od vanjske stijenke okna, sa nagibom stijenki 5:1, koji će se kao idealni presjek koristiti za obračun radova.</t>
  </si>
  <si>
    <r>
      <rPr>
        <sz val="10"/>
        <rFont val="Arial"/>
        <family val="2"/>
        <charset val="238"/>
      </rPr>
      <t>Iskope obaviti prema datim raznim karakterističnim obračunskim presjecima kanala duž trase. Uz iskop za kolektore obračunat je dio iskopa za polaganje cijevi podzemnih instalacija.</t>
    </r>
    <r>
      <rPr>
        <b/>
        <sz val="10"/>
        <rFont val="Arial"/>
        <family val="2"/>
        <charset val="238"/>
      </rPr>
      <t xml:space="preserve">
Sva proširenja i produbljenja koja nastanu uslijed neravnomjernosti iskopa ili kao posljedica zarušavanja neće se obračunati već moraju biti uračunati u jediničnu cijenu iskopa.
</t>
    </r>
    <r>
      <rPr>
        <sz val="10"/>
        <rFont val="Arial"/>
        <family val="2"/>
        <charset val="238"/>
      </rPr>
      <t>Produbljenja i proširenja nastala zbog pogrešnog iskopa ili prekopa, svi pokosi stranica iskopa bez obzira na kategoriju zemljišta, odroni i obrušavanja uslijed nepažnje ili atmosferskih utjecaja, radovi na zaštiti postojećih instalacija, kao i svi prateći radovi vezani za iskop neće se posebno priznavati niti u naročito otežanim okolnostima. Stoga sve gore navedeno treba uključiti u jediničnu cijenu rada.
Uključena su sva potrebna produbljenja i proširenja kanala na mjestima gdje je to potrebno (npr. podzemne instalacije, podzemne građevine), te na mjestima predviđenim za izradu prekopa prometnice.</t>
    </r>
    <r>
      <rPr>
        <sz val="10"/>
        <rFont val="Trebuchet MS"/>
        <family val="2"/>
        <charset val="238"/>
      </rPr>
      <t/>
    </r>
  </si>
  <si>
    <t>Iskop rova za polaganje tlačnog voda.</t>
  </si>
  <si>
    <t>NAPOMENA:
Kod ručnog iskopa uz postojeće TK kabele i sl. instalacije koji se mogu pomaknuti radi izvedbe kolektora, iskop obuhvaća i vađenje opeke, odnosno signalizacije i gal. štitnika, koja zaštićuje kabel, te pažljivo pomicanje kabela uz obavezni nadzor njegova Vlasnika.</t>
  </si>
  <si>
    <t>B.7.2</t>
  </si>
  <si>
    <r>
      <t>Na dionicama neasfaltiranih putova zatrpavanje sa zbijanjem izvesti do kote terena, s min. završnom zbijenošću &gt; 40 MN/m</t>
    </r>
    <r>
      <rPr>
        <b/>
        <vertAlign val="superscript"/>
        <sz val="10"/>
        <rFont val="Arial"/>
        <family val="2"/>
        <charset val="238"/>
      </rPr>
      <t>2</t>
    </r>
    <r>
      <rPr>
        <b/>
        <sz val="10"/>
        <rFont val="Arial"/>
        <family val="2"/>
        <charset val="238"/>
      </rPr>
      <t>.</t>
    </r>
  </si>
  <si>
    <t>B.8.3</t>
  </si>
  <si>
    <r>
      <t>Nerazvrstana cesta - potrebno je izvršiti zbijanje tucaničkog sloja na Ms ≥ 80 MN/m</t>
    </r>
    <r>
      <rPr>
        <b/>
        <vertAlign val="superscript"/>
        <sz val="10"/>
        <rFont val="Arial"/>
        <family val="2"/>
        <charset val="238"/>
      </rPr>
      <t>2</t>
    </r>
    <r>
      <rPr>
        <b/>
        <sz val="10"/>
        <rFont val="Arial"/>
        <family val="2"/>
        <charset val="238"/>
      </rPr>
      <t xml:space="preserve"> (HRN U.B1.046/68), d=30cm.</t>
    </r>
  </si>
  <si>
    <r>
      <t>Makadamski put - potrebno je izvršiti zbijanje tucaničkog sloja na Ms ≥ 80 MN/m</t>
    </r>
    <r>
      <rPr>
        <b/>
        <vertAlign val="superscript"/>
        <sz val="10"/>
        <rFont val="Arial"/>
        <family val="2"/>
        <charset val="238"/>
      </rPr>
      <t>2</t>
    </r>
    <r>
      <rPr>
        <b/>
        <sz val="10"/>
        <rFont val="Arial"/>
        <family val="2"/>
        <charset val="238"/>
      </rPr>
      <t xml:space="preserve"> (HRN U.B1.046/68), d=30cm.</t>
    </r>
  </si>
  <si>
    <t>B.12.1</t>
  </si>
  <si>
    <t>B.12.2</t>
  </si>
  <si>
    <t>UKUPNO STAVKA: ZEMLJANI I SLIČNI RADOVI</t>
  </si>
  <si>
    <r>
      <t>Kompletna izvedba revizijskog okna na tlačnom vodu</t>
    </r>
    <r>
      <rPr>
        <sz val="10"/>
        <rFont val="Arial"/>
        <family val="2"/>
        <charset val="238"/>
      </rPr>
      <t xml:space="preserve">, od armiranog betona, pravokutnog tlocrta.
Kompletna izvedba novih betonskih revizijskih okana kanalizacije debljine stijenke, dna i zidova 20 cm.
Stavka uključuje dobavu i dopremu svih potrebnih materijala i opreme, potrebne radove, betonske, armiranobetonske, zidarske, tesarske, ugradbu opreme i dr.
</t>
    </r>
    <r>
      <rPr>
        <u/>
        <sz val="10"/>
        <rFont val="Arial"/>
        <family val="2"/>
        <charset val="238"/>
      </rPr>
      <t>Radovi i materijali za izvedbu jednog okna:</t>
    </r>
    <r>
      <rPr>
        <sz val="10"/>
        <rFont val="Arial"/>
        <family val="2"/>
        <charset val="238"/>
      </rPr>
      <t xml:space="preserve">
Betoniranje dna i zidova okna betonom razreda tlačne čvrstoće C30/37, sa dodatkom sredstva za povećanje vodonepropusnosti, u dvostranoj glatkoj oplati.
Izvedba armiranobetonske pokrovne ploče okna betonom razreda tlačne čvrstoće C30/37.
Uključena je sva potrebna armatura oznake čelika B500B. Na donjoj površini ploče ne smije se pojaviti armatura, a zaštitni sloj betona mora biti najmanje 3.5 cm.
Okna armirati prema Proračunu mehaničke otpornosti i stabilnosti, te prema Izvedbenom projektu, armaturnim planovima.</t>
    </r>
  </si>
  <si>
    <r>
      <t>Prijevoz sa gradilišne deponije i ugradnja lijevanoželjeznog poklopca Ø 600 mm sa kvadratnim okvirom i poklopcem, nosivosti 400 kN.</t>
    </r>
    <r>
      <rPr>
        <b/>
        <sz val="10"/>
        <rFont val="Arial"/>
        <family val="2"/>
        <charset val="238"/>
      </rPr>
      <t xml:space="preserve">
U jediničnoj cijeni stavke obuhvaćeni su svi potrebni materijali, radovi, pomoćna sredstva i transport za kompletnu izvedbu.</t>
    </r>
  </si>
  <si>
    <t>C.1.3</t>
  </si>
  <si>
    <t>Betonski sidreni blokovi horizontalnih skretanja za DN 110 mm:</t>
  </si>
  <si>
    <r>
      <t xml:space="preserve">Sidreni blokovi za lukove 30°:
</t>
    </r>
    <r>
      <rPr>
        <sz val="10"/>
        <rFont val="Arial"/>
        <family val="2"/>
        <charset val="238"/>
      </rPr>
      <t>-  beton C20/25, s oplatom, prosječno 0,10 m</t>
    </r>
    <r>
      <rPr>
        <vertAlign val="superscript"/>
        <sz val="10"/>
        <rFont val="Arial"/>
        <family val="2"/>
        <charset val="238"/>
      </rPr>
      <t>3</t>
    </r>
  </si>
  <si>
    <r>
      <t xml:space="preserve">Sidreni blokovi za lukove 45°:
</t>
    </r>
    <r>
      <rPr>
        <sz val="10"/>
        <rFont val="Arial"/>
        <family val="2"/>
        <charset val="238"/>
      </rPr>
      <t>-  beton C20/25, s oplatom, prosječno 0,10 m</t>
    </r>
    <r>
      <rPr>
        <vertAlign val="superscript"/>
        <sz val="10"/>
        <rFont val="Arial"/>
        <family val="2"/>
        <charset val="238"/>
      </rPr>
      <t>3</t>
    </r>
  </si>
  <si>
    <t>UKUPNO STAVKA: BETONSKI I ASFALTERSKI RADOVI</t>
  </si>
  <si>
    <t>UKUPNO STAVKA: DOBAVA I DOPREMA KANALIZACIJSKOG MATERIJALA I OPREME</t>
  </si>
  <si>
    <t>Pod montažom opreme uključeno je:
* zapisničko preuzimanje opreme na deponiji (privremena deponija) od strane dobavljača, kao i propisno skladištenje na odgovarajućoj gradilišnoj deponiji uz zapisnik potpisan od dobavljača
* doprema pojedinog komada opreme ili drugih dijelova od deponije gradilišta do mjesta ugradnje opreme
* ugradnja opreme u ispravni položaj sa dovođenjem u funkciju, te puštanjem u probni rad</t>
  </si>
  <si>
    <r>
      <t>PEHD cijevi DN 110 mm</t>
    </r>
    <r>
      <rPr>
        <sz val="10"/>
        <rFont val="Arial"/>
        <family val="2"/>
        <charset val="238"/>
      </rPr>
      <t>, duljine 100.0 m, s pripadajućim spojnim priborom.</t>
    </r>
  </si>
  <si>
    <r>
      <t>PEHD koljena DN 110 mm za savladavanje horizontalnih i vertikalnih lomova na trasi</t>
    </r>
    <r>
      <rPr>
        <sz val="10"/>
        <rFont val="Arial"/>
        <family val="2"/>
        <charset val="238"/>
      </rPr>
      <t>, sa spojnim materijalom za spajanje na cijevi.</t>
    </r>
  </si>
  <si>
    <r>
      <t xml:space="preserve">Kompletna izrada svih spojeva </t>
    </r>
    <r>
      <rPr>
        <b/>
        <sz val="10"/>
        <rFont val="Arial"/>
        <family val="2"/>
        <charset val="238"/>
      </rPr>
      <t>fazonskih komada i armatura od nodularnog lijeva (duktil) pomoću prirubnica,</t>
    </r>
    <r>
      <rPr>
        <sz val="10"/>
        <rFont val="Arial"/>
        <family val="2"/>
        <charset val="238"/>
      </rPr>
      <t xml:space="preserve"> u svemu prema uputama Proizvođača.
Spajanje fazonskih komada i armatura pomoću prirubnice. Uključeno je čišćenje spojnih mjesta, priprema i postava brtvi, spajanje vijcima s maticom i pritezanje predviđenom silom.
Takoder, uključeni su potrebni pomoćni radovi, postavljanje komada koji se spajaju u položaj prema monterskom planu, pomoćna sredstva (pomoćne skele, podupore, ručne dizalice, pridržavanja i sl.).
Stavkom je obuhvaćeno i </t>
    </r>
    <r>
      <rPr>
        <b/>
        <sz val="10"/>
        <rFont val="Arial"/>
        <family val="2"/>
        <charset val="238"/>
      </rPr>
      <t>raznašanje potrebnog materijala od  gradilišne privremene deponije do položaja za montažu duž rova</t>
    </r>
    <r>
      <rPr>
        <sz val="10"/>
        <rFont val="Arial"/>
        <family val="2"/>
        <charset val="238"/>
      </rPr>
      <t>,  spuštanje na pripremljenu posteljicu, odnosno u izvedeno okno, poravnanje po pravcu i niveleti uz kontrolu geodetskim instrumentom uz potrebnu montersku pripomoć.
Raznašanje obaviti ručno ili strojno, ovisno o terenskim prilikama. Spuštanje na posteljicu, odnosno u okno izvesti pažljivo prema uputama Proizvođača.</t>
    </r>
  </si>
  <si>
    <t>DN 100 mm</t>
  </si>
  <si>
    <t>DN 50 mm</t>
  </si>
  <si>
    <r>
      <t xml:space="preserve">Kompletna izrada svih </t>
    </r>
    <r>
      <rPr>
        <b/>
        <sz val="10"/>
        <rFont val="Arial"/>
        <family val="2"/>
        <charset val="238"/>
      </rPr>
      <t>spojeva cijevi, fazonskih komada i lukova od nodularnog lijeva (duktil) pomoću naglavaka,</t>
    </r>
    <r>
      <rPr>
        <sz val="10"/>
        <rFont val="Arial"/>
        <family val="2"/>
        <charset val="238"/>
      </rPr>
      <t xml:space="preserve"> u svemu prema uputama Proizvođača.
Uključeno je rezanje cijevi, čišćenje spojnih mjesta, priprema i postava brtvi, uvlačenje u naglavak i sve ostalo. Nakon izvedenog spoja spoj zaštititi omotom prema uputama Proizvođača.
Također je uključen potreban pomoćni rad pri  postavljanju komada koji se spajaju u položaj prema monterskom planu, pomoćna sredstva          (npr. pomoćne skele, podupore, ručne dizalice, pridržavanja i sl.) i popravljanje rupa na prirubnicama ukoliko postojeće ne odgovaraju.
Stavkom je obuhvaćeno i </t>
    </r>
    <r>
      <rPr>
        <b/>
        <sz val="10"/>
        <rFont val="Arial"/>
        <family val="2"/>
        <charset val="238"/>
      </rPr>
      <t>raznašanje potrebnog materijala od  gradilišne privremene deponije do položaja za montažu duž rova</t>
    </r>
    <r>
      <rPr>
        <sz val="10"/>
        <rFont val="Arial"/>
        <family val="2"/>
        <charset val="238"/>
      </rPr>
      <t>,  spuštanje na pripremljenu posteljicu, odnosno u izvedeno okno, poravnanje po pravcu i niveleti uz kontrolu geodetskim instrumentom uz potrebnu montersku pripomoć.
Raznašanje obaviti ručno ili strojno, ovisno o terenskim prilikama. Spuštanje na posteljicu, odnosno u okno izvesti pažljivo prema uputama Proizvođača.</t>
    </r>
  </si>
  <si>
    <r>
      <t xml:space="preserve">Sklop </t>
    </r>
    <r>
      <rPr>
        <b/>
        <sz val="10"/>
        <rFont val="Arial"/>
        <family val="2"/>
        <charset val="238"/>
      </rPr>
      <t>DN 110 mm</t>
    </r>
    <r>
      <rPr>
        <sz val="10"/>
        <rFont val="Arial"/>
        <family val="2"/>
        <charset val="238"/>
      </rPr>
      <t>, PN 10 bara.</t>
    </r>
  </si>
  <si>
    <t>UKUPNO STAVKA: MONTERSKI I SLIČNI RADOVI</t>
  </si>
  <si>
    <r>
      <t>Izrada Geodetskog situacijskog nacrta stvarnog stanja</t>
    </r>
    <r>
      <rPr>
        <sz val="10"/>
        <rFont val="Arial"/>
        <family val="2"/>
        <charset val="238"/>
      </rPr>
      <t xml:space="preserve"> za izgrađenu građevinu, koji je kao dio geodetskog elaborata ovjerio katastarski ured, a prilaže se dokumentaciji za tehnički pregled, odnosno izrada geodetskog elaborata za katastar, ovjerenog od tijela državne uprave nadležnog za poslove katastra, koji je podloga za evidentiranje građevine u katastarskom operatu sukladno Zakonu o građenju.</t>
    </r>
    <r>
      <rPr>
        <b/>
        <sz val="10"/>
        <rFont val="Arial"/>
        <family val="2"/>
        <charset val="238"/>
      </rPr>
      <t xml:space="preserve">
</t>
    </r>
    <r>
      <rPr>
        <sz val="10"/>
        <rFont val="Arial"/>
        <family val="2"/>
        <charset val="238"/>
      </rPr>
      <t xml:space="preserve">Elaborat mora izraditi i potpisati osoba ragistrirana za obavljanje te djelatnosti po posebnom propisu. Geodetski snimak i elaborat treba izraditi za tlačni vod u ukupnoj dužini </t>
    </r>
    <r>
      <rPr>
        <b/>
        <sz val="10"/>
        <rFont val="Arial"/>
        <family val="2"/>
        <charset val="238"/>
      </rPr>
      <t>2.022 m</t>
    </r>
    <r>
      <rPr>
        <sz val="10"/>
        <rFont val="Arial"/>
        <family val="2"/>
        <charset val="238"/>
      </rPr>
      <t xml:space="preserve">.
</t>
    </r>
    <r>
      <rPr>
        <b/>
        <sz val="10"/>
        <rFont val="Arial"/>
        <family val="2"/>
        <charset val="238"/>
      </rPr>
      <t>Jedinična cijena stavke uključuje sve potrebne terenske i uredske radove, te materijale za izradu elaborata.</t>
    </r>
  </si>
  <si>
    <t>UKUPNO STAVKA: OSTALI KANALIZACIJSKI RADOVI</t>
  </si>
  <si>
    <t>E.5</t>
  </si>
  <si>
    <r>
      <rPr>
        <b/>
        <sz val="10"/>
        <rFont val="Arial"/>
        <family val="2"/>
        <charset val="238"/>
      </rPr>
      <t>PEHD</t>
    </r>
    <r>
      <rPr>
        <sz val="10"/>
        <rFont val="Arial"/>
        <family val="2"/>
        <charset val="238"/>
      </rPr>
      <t xml:space="preserve"> cijevi </t>
    </r>
    <r>
      <rPr>
        <b/>
        <sz val="10"/>
        <rFont val="Arial"/>
        <family val="2"/>
        <charset val="238"/>
      </rPr>
      <t>DN 110 mm</t>
    </r>
    <r>
      <rPr>
        <sz val="10"/>
        <rFont val="Arial"/>
        <family val="2"/>
        <charset val="238"/>
      </rPr>
      <t>, PN 10 bara.</t>
    </r>
  </si>
  <si>
    <r>
      <t>Izrada projekta - plana izvođenja radova i zaštite na radu u fazi izrade izvedbenog projekta od strane ovlaštene osobe - koordinatora.</t>
    </r>
    <r>
      <rPr>
        <sz val="10"/>
        <rFont val="Arial"/>
        <family val="2"/>
        <charset val="238"/>
      </rPr>
      <t xml:space="preserve"> Plan izvođenja radova mora sadržavati detaljan tehničko-tehnološki elaborat. Projekt je potrebno predati u tri (3) primjerka uvezanog elaborata na ovjeru projektantu, investitoru i nadzornom inženjeru. Stavkom obuhvaćeni cjevovodi odvodnje i kanalizacijska crpna stanica.
Jedinična cijena stavke uključuje sve potrebne terenske i uredske radove te materijale za izradu komplete stavke.
Obračun po komplet izrađenom Elaboratu Plana izvođenja radova i zaštite na radu.</t>
    </r>
  </si>
  <si>
    <r>
      <t xml:space="preserve">Izrada iskolčenja i elaborata iskolčenja po izvedbenom projektu od strane ovlaštenog geodeta.
</t>
    </r>
    <r>
      <rPr>
        <sz val="10"/>
        <rFont val="Arial"/>
        <family val="2"/>
        <charset val="238"/>
      </rPr>
      <t xml:space="preserve">Iskolčenje građevine mora obaviti osoba ovlaštena za obavljanje poslova državne izmjere katastra nekretnina prema posebom zakonu (Zakon o obavljanju geodetske djelatnosti NN 25/18). Na terenu je potrebno po izvedbenom projektu iskolčiti trase cjevovoda tj. pozicije svih objekata definiranih izvedbenim projektom. Na terenu je potrebno po izvedbenom projektu iskolčiti trase cjevovoda tj. pozicije svih objekata definiranih izvedbenim projektom. Elaborat iskolčenja potrebno je izraditi u skladu s Zakonom o prostornom uređenju i gradnji, predati kao digitalnu snimku u .dwg formatu na CD-u uz tri primjerka uvezanog elaborata.
</t>
    </r>
    <r>
      <rPr>
        <b/>
        <sz val="10"/>
        <rFont val="Arial"/>
        <family val="2"/>
        <charset val="238"/>
      </rPr>
      <t>Jedinična cijena stavke uključuje sve potrebne terenske i uredske radove, te materijale za izradu komplet elaborata.</t>
    </r>
    <r>
      <rPr>
        <sz val="10"/>
        <rFont val="Arial"/>
        <family val="2"/>
        <charset val="238"/>
      </rPr>
      <t xml:space="preserve">
Obračun po m' iskolčene trase u osi zajedničkog rova grupe instalacija, koje se polažu na propisanim međusobnim udaljenostima, te elaboratu komplet za definirane duljine cjevovoda.</t>
    </r>
  </si>
  <si>
    <t>Obračun po mjestu križanja, odnosno m' paralelne trase.</t>
  </si>
  <si>
    <r>
      <t>Dvostrano ograđivanje gradilišta</t>
    </r>
    <r>
      <rPr>
        <sz val="10"/>
        <rFont val="Arial"/>
        <family val="2"/>
        <charset val="238"/>
      </rPr>
      <t xml:space="preserve"> u skladu s propisima zaštite na radu.
Zaštitna građa mora biti u svemu u skladu sa važećim pravilnicima i propisima, odnosno postojećom zakonskom regulativom. 
Obračun po m' ograde.</t>
    </r>
  </si>
  <si>
    <r>
      <t xml:space="preserve">Stabilnost pokosa kanala treba postići ako je to potrebno s obzirom na fizičko-mehanička svojstva tla prikladnim razupiranjem ili drugim prikljadnim načinom.
Kod većih se dubina rovovi obavezno moraju razupirati, a način razupiranja ovisi o dubini rova i vrsti tla. Način razupiranja predlaže izvođač, a odobrava nadzorni inžinjer. Kao svijetla širina kod nerazupiranih rovova računa se razmak u dnu, a kod razupiranja se računa razmak između razupiranih stijenki rova. 
</t>
    </r>
    <r>
      <rPr>
        <b/>
        <sz val="10"/>
        <rFont val="Arial"/>
        <family val="2"/>
        <charset val="238"/>
      </rPr>
      <t xml:space="preserve">Jedinična cijena stavke uključuje sav potreban rad i materijal za kompletnu izvedbu iskopa. 
</t>
    </r>
    <r>
      <rPr>
        <sz val="10"/>
        <rFont val="Arial"/>
        <family val="2"/>
        <charset val="238"/>
      </rPr>
      <t>Obračun po m</t>
    </r>
    <r>
      <rPr>
        <vertAlign val="superscript"/>
        <sz val="10"/>
        <rFont val="Arial"/>
        <family val="2"/>
        <charset val="238"/>
      </rPr>
      <t>3</t>
    </r>
    <r>
      <rPr>
        <sz val="10"/>
        <rFont val="Arial"/>
        <family val="2"/>
        <charset val="238"/>
      </rPr>
      <t xml:space="preserve"> iskopanog materijala u sraslom stanju.</t>
    </r>
  </si>
  <si>
    <r>
      <t>Opeku složiti uz kanal radi ponovne ugradbe nakon micanja kabela.
Obračun po m</t>
    </r>
    <r>
      <rPr>
        <vertAlign val="superscript"/>
        <sz val="10"/>
        <rFont val="Arial"/>
        <family val="2"/>
        <charset val="238"/>
      </rPr>
      <t>3</t>
    </r>
    <r>
      <rPr>
        <sz val="10"/>
        <rFont val="Arial"/>
        <family val="2"/>
        <charset val="238"/>
      </rPr>
      <t xml:space="preserve"> iskopanog materijala u sraslom stanju, prema idealnom presjeku.</t>
    </r>
  </si>
  <si>
    <r>
      <t>Zaštita, osiguranje ili pridržavanje-podupiranje svih postojećih podzemnih instalacija</t>
    </r>
    <r>
      <rPr>
        <sz val="10"/>
        <rFont val="Arial"/>
        <family val="2"/>
        <charset val="238"/>
      </rPr>
      <t xml:space="preserve">.
Obračunata zaštita, osiguranje ili pridržavanje-podupiranje svih postojećih podzemnih instalacija, koje prelaze poprijeko iskopanog rova ili koje vode neposredno paralelno s trasom. Osiguranje i podupiranje instalacije izvesti prema uvjetima i uputama nadležne službe vlasnika instalacije, te izvedbenim projektom. Ako izvedbenim projektom nije obuhvaćeno rješenje zaštite instalacije potrebno je izraditi izvedbeno rješenje zaštite i osiguranja postojećih instalacija i dati ga na odobrenje Nadzoru i službi vlasnika instalacije. Na dionicama gdje postojeće instalacije dolaze u koliziju sa trasom kolektora, potrebno je izvesti rekonstrukciju istih, a uz suglasnost Nadzora u dogovoru s vlasnikom instalacija. </t>
    </r>
    <r>
      <rPr>
        <b/>
        <sz val="10"/>
        <rFont val="Arial"/>
        <family val="2"/>
        <charset val="238"/>
      </rPr>
      <t xml:space="preserve">Obuhvaćeni su svi potrebni radovi, materijali, sredstva i svi troškovi vlasnika instalacija za njihovo osiguranje.
</t>
    </r>
    <r>
      <rPr>
        <sz val="10"/>
        <rFont val="Arial"/>
        <family val="2"/>
        <charset val="238"/>
      </rPr>
      <t>Obračun po mjestu križanja, odnosno m' paralelne trase.</t>
    </r>
  </si>
  <si>
    <r>
      <t>Pješčana posteljica će se mjestimično razvoziti ručno na dijelovima trase gdje se iskopi izvode ručno i gdje razvoz drukčije nije moguće provesti.
Nakon niveliranja po pravcu i niveleti potrebna je geodetska kontrola od strane ovlaštenog geodete koji će vršiti izradu katastra izvedenog stanja. Nakon kontrole i odobrenja nadzora može se krenuti s izradom gornjeg dijela posteljice.
Na dionicama gdje je niveleta cjevovoda &gt;10% izvode se betonski pragovi koji su posebno obračunati.
Jedinična cijena stavke uključuje dobavu, dopremu, raznašanje duž rova prirodnog ili strojnog pijeska, ubacivanje pijeska u rov sa razastiranjem i planiranjem posteljice, kao i ostale radove vezane za izradu posteljice.
Obračun po m</t>
    </r>
    <r>
      <rPr>
        <vertAlign val="superscript"/>
        <sz val="10"/>
        <rFont val="Arial"/>
        <family val="2"/>
        <charset val="238"/>
      </rPr>
      <t>3</t>
    </r>
    <r>
      <rPr>
        <sz val="10"/>
        <rFont val="Arial"/>
        <family val="2"/>
        <charset val="238"/>
      </rPr>
      <t xml:space="preserve"> ugrađenog pijeska.</t>
    </r>
  </si>
  <si>
    <r>
      <t>Obračun po m</t>
    </r>
    <r>
      <rPr>
        <vertAlign val="superscript"/>
        <sz val="10"/>
        <rFont val="Arial"/>
        <family val="2"/>
        <charset val="238"/>
      </rPr>
      <t>3</t>
    </r>
    <r>
      <rPr>
        <sz val="10"/>
        <rFont val="Arial"/>
        <family val="2"/>
        <charset val="238"/>
      </rPr>
      <t xml:space="preserve"> dobavljenog, dopremljenog i ugrađenog materijala u zbijenom stanju.</t>
    </r>
  </si>
  <si>
    <r>
      <t xml:space="preserve">Dobava, doprema i izrada nosivog sloja od mehanički drobljenog kamenog materijala </t>
    </r>
    <r>
      <rPr>
        <sz val="10"/>
        <rFont val="Arial"/>
        <family val="2"/>
        <charset val="238"/>
      </rPr>
      <t>bez veziva (tampon) (OTU st. 5-01.).
Materijal za izradu ovog sloja je drobljeni kamen proizveden od zdrave, homogene  stijenske mase najvećeg zrna 63 mm. Kvalitetu stijenske mase treba dokazati atestom, ne starijim od godinu dana. Ugrađivanje i valjanje se vrši strojno.
Obračunska vrijednost je širina rova obostrano uvećana za 30 cm, debljine sloja prema kategoriji prometnice.</t>
    </r>
    <r>
      <rPr>
        <b/>
        <sz val="10"/>
        <rFont val="Arial"/>
        <family val="2"/>
        <charset val="238"/>
      </rPr>
      <t xml:space="preserve">
Jedinična cijena stavke uključuje dobavu, dopremu, raznašanje tampona duž ulice, sa razastiranjem i planiranjem, kao i ostale radove vezane za izradu izravnavajućeg sloja tampona.</t>
    </r>
    <r>
      <rPr>
        <sz val="10"/>
        <rFont val="Arial"/>
        <family val="2"/>
        <charset val="238"/>
      </rPr>
      <t xml:space="preserve">
Obračun po m</t>
    </r>
    <r>
      <rPr>
        <vertAlign val="superscript"/>
        <sz val="10"/>
        <rFont val="Arial"/>
        <family val="2"/>
        <charset val="238"/>
      </rPr>
      <t>3</t>
    </r>
    <r>
      <rPr>
        <sz val="10"/>
        <rFont val="Arial"/>
        <family val="2"/>
        <charset val="238"/>
      </rPr>
      <t xml:space="preserve"> ugrađenog tampona.</t>
    </r>
  </si>
  <si>
    <r>
      <t>Povećanje utovara i odvoza uslijed proširenog presjeka zbog neravnomjernosti iskopa uključiti u jediničnu cijenu radova.
Koeficijent rastresitosti odvezenog materijala je pretpostavljen 1.25
Obračun po m</t>
    </r>
    <r>
      <rPr>
        <vertAlign val="superscript"/>
        <sz val="10"/>
        <rFont val="Arial"/>
        <family val="2"/>
        <charset val="238"/>
      </rPr>
      <t>3</t>
    </r>
    <r>
      <rPr>
        <sz val="10"/>
        <rFont val="Arial"/>
        <family val="2"/>
        <charset val="238"/>
      </rPr>
      <t xml:space="preserve"> odvezenog materijala.</t>
    </r>
  </si>
  <si>
    <r>
      <t>Uklanjanje neadekvatnog materijala ispod asfalta zajedno sa odvozom na trajni deponij te ugradba odgovarajućeg kamenog materijala. Nosivi sloj se izvodi od mahanički stabiliziranog drobljenog kamenog materijala bez veziva (tampon) (OTU st. 5-01.) kao nosivi sloj podloge za asfaltni zastor, frakcije 0-63 mm. Kvalitetu stijenske mase treba dokazati atestom, ne starijim od godinu dana. Ugrađivanje i valjanje se vrši strojno sa izvođenjem pravilnog nagiba zbog oborinske odvodnje.
Pretpostavlja se potreba za izvođenjem novog nosivog sloja ceste (tampona) izvan obračunskog rova cca 80%. Točne količine odredit će Nadzorni inženjer na licu mjesta.
Obračun po m</t>
    </r>
    <r>
      <rPr>
        <vertAlign val="superscript"/>
        <sz val="10"/>
        <rFont val="Arial"/>
        <family val="2"/>
        <charset val="238"/>
      </rPr>
      <t>3</t>
    </r>
    <r>
      <rPr>
        <sz val="10"/>
        <rFont val="Arial"/>
        <family val="2"/>
        <charset val="238"/>
      </rPr>
      <t xml:space="preserve"> uklonjenog i odveženog materijala, te ugrađenog i uvaljanog tampona.</t>
    </r>
  </si>
  <si>
    <r>
      <t>Dobava, doprema, razastiranje i poravnavanje kamenim agregatom od 0-16 sloja debljine 5-10 cm, nakon uklanjanja postojećeg asfaltnog zastora do ukupne širine prometnice, kao nosivog sloja podloge za asfaltni zastor. Zbijenost sloja definirana je datim definirana je datim detaljem rova (min Me = 80 MN/m</t>
    </r>
    <r>
      <rPr>
        <vertAlign val="superscript"/>
        <sz val="10"/>
        <rFont val="Arial"/>
        <family val="2"/>
        <charset val="238"/>
      </rPr>
      <t>2</t>
    </r>
    <r>
      <rPr>
        <sz val="10"/>
        <rFont val="Arial"/>
        <family val="2"/>
        <charset val="238"/>
      </rPr>
      <t>).
Pretpostavlja se da je 20% nosivog sloja ceste izvan obračunskog rova adekvatno tamponirano te ga je potrebno poravnat i uvaljat. Točne količine odredit će Nadzorni inženjer na licu mjesta.
Obračun po m</t>
    </r>
    <r>
      <rPr>
        <vertAlign val="superscript"/>
        <sz val="10"/>
        <rFont val="Arial"/>
        <family val="2"/>
        <charset val="238"/>
      </rPr>
      <t>3</t>
    </r>
    <r>
      <rPr>
        <sz val="10"/>
        <rFont val="Arial"/>
        <family val="2"/>
        <charset val="238"/>
      </rPr>
      <t xml:space="preserve"> uklonjenog i odveženog materijala, te ugrađenog i uvaljanog tampona.</t>
    </r>
  </si>
  <si>
    <r>
      <t>Asfalterski radovi na nerazvrstanim prometnicama.</t>
    </r>
    <r>
      <rPr>
        <sz val="10"/>
        <rFont val="Arial"/>
        <family val="2"/>
        <charset val="238"/>
      </rPr>
      <t xml:space="preserve">
Izradu asfaltirane površine obaviti na dobro zbijenoj i ispitanoj podlozi, prema opisima obračuna rada i količinama iz stavke zemljani radovi - razbijanje asfalta. Asfaltne slojeve dobro uvaljati uz odgov. ispitivanja
Spojeve stare i nove kolničke konstrukcije potrebno je obraditi na način da se postigne što bolja veza, odnosno prije asfaltiranja rubove asfaltnog zastora treba očistiti i postojeći sloj premazati bitumenskom emulzijom, da bi se osigurala veza sa starim zastorom i izbjeglo kasnije otvaranje spojeva.
Radove obaviti u svemu prema O.T.U. za tu vrstu radova.
</t>
    </r>
    <r>
      <rPr>
        <b/>
        <sz val="10"/>
        <rFont val="Arial"/>
        <family val="2"/>
        <charset val="238"/>
      </rPr>
      <t xml:space="preserve">U jediničnoj cijeni stavke obuhvaćeni su svi potrebni materijali, radovi, pomoćna sredstva i transport za kompletnu izvedbu.
</t>
    </r>
    <r>
      <rPr>
        <sz val="10"/>
        <rFont val="Arial"/>
        <family val="2"/>
        <charset val="238"/>
      </rPr>
      <t>Obračun po m</t>
    </r>
    <r>
      <rPr>
        <vertAlign val="superscript"/>
        <sz val="10"/>
        <rFont val="Arial"/>
        <family val="2"/>
        <charset val="238"/>
      </rPr>
      <t>2</t>
    </r>
    <r>
      <rPr>
        <sz val="10"/>
        <rFont val="Arial"/>
        <family val="2"/>
        <charset val="238"/>
      </rPr>
      <t xml:space="preserve"> izvedene površine.
</t>
    </r>
    <r>
      <rPr>
        <b/>
        <u/>
        <sz val="10"/>
        <rFont val="Arial"/>
        <family val="2"/>
        <charset val="238"/>
      </rPr>
      <t xml:space="preserve">Asfalt kolničke konstrukcije:
</t>
    </r>
    <r>
      <rPr>
        <sz val="10"/>
        <rFont val="Arial"/>
        <family val="2"/>
        <charset val="238"/>
      </rPr>
      <t>1. sloj - nosivo-habajući sloj AC 16 surf 50/70 AG3 M3-E, debljine 6 cm</t>
    </r>
  </si>
  <si>
    <r>
      <t xml:space="preserve">U ovom G.P. dimenzije cijevi su definirane na slijedeći način: DN je nazivni promjer tlačnog voda, a definiran je vanjskim čistim promjerom kružnog profila cijevi (Du=DN-2×s).
</t>
    </r>
    <r>
      <rPr>
        <b/>
        <sz val="10"/>
        <rFont val="Arial"/>
        <family val="2"/>
        <charset val="238"/>
      </rPr>
      <t>U jediničnoj cijeni stavke obuhvaćeni su svi potrebni materijali, radovi, pomoćna sredstva i transporti potrebni za izvršenje stavke.</t>
    </r>
    <r>
      <rPr>
        <sz val="10"/>
        <rFont val="Arial"/>
        <family val="2"/>
        <charset val="238"/>
      </rPr>
      <t xml:space="preserve">
Obračun po m' dobavljene cijevi i komadu fazona (koljena) za savladavanje horizontalnih i vertikalnih lomova na trasi.</t>
    </r>
  </si>
  <si>
    <r>
      <t xml:space="preserve">Cijenom stavke obuhvaćeni su svi potrebni radovi, materijali, pomagala, transporti, uključujući i potrebnu količinu vode koju je potrebno previdjeti za kompletno ispitivanje sve do konačne uspješnosti.
Sva višekratna ispitivanja na jednoj dionici neće se posebno priznavati, već svako drugo i daljnje ispitivanje na istoj dionici ide na teret Izvođača. 
</t>
    </r>
    <r>
      <rPr>
        <sz val="10"/>
        <rFont val="Arial"/>
        <family val="2"/>
        <charset val="238"/>
      </rPr>
      <t xml:space="preserve">Obračun po m' uspješno ispitanog cjevovoda. </t>
    </r>
  </si>
  <si>
    <r>
      <rPr>
        <sz val="10"/>
        <rFont val="Arial"/>
        <family val="2"/>
        <charset val="238"/>
      </rPr>
      <t xml:space="preserve">Zbijanje posteljice izvoditi pažljivo, isključivo ručnim nabijačima, uz vlaženje do tražene zbijenosti, način zbijanja odobrava nadzorni inženjer, a sve u skladu sa Programom kontrole i osiguranja kvalitete.
Pješčana posteljica će se mjestimično izvoditi ručno na dijelovima trase gdje drukčije nije moguće provesti.
Nakon niveliranja po pravcu i niveleti potrebna je geodetska kontrola od strane ovlaštenog geodete koji će vršiti izradu katastra izvedenog stanja. </t>
    </r>
    <r>
      <rPr>
        <b/>
        <sz val="10"/>
        <rFont val="Arial"/>
        <family val="2"/>
        <charset val="238"/>
      </rPr>
      <t xml:space="preserve">
</t>
    </r>
    <r>
      <rPr>
        <sz val="10"/>
        <rFont val="Arial"/>
        <family val="2"/>
        <charset val="238"/>
      </rPr>
      <t>Jedinična cijena stavke uključuje dobavu i dopremu pijeska, raznašanje duž rova, ubacivanje pijeska u rov sa razastiranjem i planiranjem posteljice, kao i ostale potrebne radove.</t>
    </r>
    <r>
      <rPr>
        <b/>
        <sz val="10"/>
        <rFont val="Arial"/>
        <family val="2"/>
        <charset val="238"/>
      </rPr>
      <t xml:space="preserve">
</t>
    </r>
    <r>
      <rPr>
        <sz val="10"/>
        <rFont val="Arial"/>
        <family val="2"/>
        <charset val="238"/>
      </rPr>
      <t>Obračun po m</t>
    </r>
    <r>
      <rPr>
        <vertAlign val="superscript"/>
        <sz val="10"/>
        <rFont val="Arial"/>
        <family val="2"/>
        <charset val="238"/>
      </rPr>
      <t>3</t>
    </r>
    <r>
      <rPr>
        <sz val="10"/>
        <rFont val="Arial"/>
        <family val="2"/>
        <charset val="238"/>
      </rPr>
      <t xml:space="preserve"> ugrađenog pijeska.</t>
    </r>
  </si>
  <si>
    <r>
      <t xml:space="preserve">Razbijanje i odvoz postojećeg asfaltnog zastora.
</t>
    </r>
    <r>
      <rPr>
        <sz val="10"/>
        <rFont val="Arial"/>
        <family val="2"/>
        <charset val="238"/>
      </rPr>
      <t xml:space="preserve">Strojno ili ručno razbijanje i odvoz postojećeg asfaltnog zastora, bez obzira na ukupnu debljinu slojeva, do šljunčane ili tucaničke podloge, sa odvozom na trajnu deponiju. Predviđeno razbijanje i odvoz izvesti u dva puta: za prometnice širine do 4,50 m prvi put nakon zasjecanja kružnom pilom dio 40 cm širi od kanala, a drugi put prije izvedbe nosivog sloja ceste i asfalta u širini cijele prometnice, tj. jednog prometnog traka za ceste širine kolnika veće od 4,50 m. Stavkom je uključen utovar, odvoz i zbrinjavanje nastalog građevinskog otpada sukladno Zakonu o održivom gospodarenju otpadom (NN 94/13, 73/17, 14/19) na najbližem reciklažnom dvorištu za građevinski otpad bez obzira na udaljenost transporta.
</t>
    </r>
    <r>
      <rPr>
        <b/>
        <sz val="10"/>
        <rFont val="Arial"/>
        <family val="2"/>
        <charset val="238"/>
      </rPr>
      <t>Jedinična cijena stavke uključuje sav potreban rad, materijal, pomoćna sredstva i transporte za izvedbu opisanog rada</t>
    </r>
    <r>
      <rPr>
        <sz val="10"/>
        <rFont val="Arial"/>
        <family val="2"/>
        <charset val="238"/>
      </rPr>
      <t>. 
Obračun po m</t>
    </r>
    <r>
      <rPr>
        <vertAlign val="superscript"/>
        <sz val="10"/>
        <rFont val="Arial"/>
        <family val="2"/>
        <charset val="238"/>
      </rPr>
      <t>2</t>
    </r>
    <r>
      <rPr>
        <sz val="10"/>
        <rFont val="Arial"/>
        <family val="2"/>
        <charset val="238"/>
      </rPr>
      <t xml:space="preserve"> razbijenog asfaltnog zastora.</t>
    </r>
  </si>
  <si>
    <r>
      <t>Ručni iskopi u neposrednoj blizini postojećih različitih instalacija</t>
    </r>
    <r>
      <rPr>
        <sz val="10"/>
        <rFont val="Arial"/>
        <family val="2"/>
        <charset val="238"/>
      </rPr>
      <t xml:space="preserve"> (TK instalacije, fekalna kanalizacija) i gdjegod je to potrebno, a radi zaštite istih instalacija, bez obzira na kategoriju terena.
Iskopani materijal odmah utovarivati u vozilo za odvoz na privremenu deponiju, što je obračunato posebnom stavkom. Odvoz bez obzira na udaljenost deponije.
U jediničnoj cijeni uključiti sve zaštitne i sigurnosne mjere duž trase cjevovoda i instalacija, a posebno u naseljima, na prometnici i sl. Stavka uključuje i potrebno razupiranje stranica kanala da ne dođe do obrušavanja u iskopani kanal.</t>
    </r>
  </si>
  <si>
    <t>Stavke troškovnika podijeljene su na sljedeće tlačne vodove:</t>
  </si>
  <si>
    <t>TLAČNI  VOD  TV-1                DN 110 mm                 L=2.022,00 m</t>
  </si>
  <si>
    <t>B.5.2.1</t>
  </si>
  <si>
    <t>Izrada prekidnog okna na postojećem cjevovodu</t>
  </si>
  <si>
    <t>Osiguranje postojećeg fekalnog kolektora za vrijeme izrade prekidnog okna na postojećem cjevovodu.</t>
  </si>
  <si>
    <t>Prema raspoloživim informacijama vlasnika instalacija na trasi se nalaze slijedeće instalacije:
- TK instalacije (križanje)
- fekalna kanalizacija (izrada prekidnog okna na postojećem cjevovodu).</t>
  </si>
  <si>
    <r>
      <t xml:space="preserve">Dobava, doprema i ugradnja sitnog materijala probranog iz iskopa kao završetak rova na neobrađenim površinama, d=20 cm.
</t>
    </r>
    <r>
      <rPr>
        <sz val="10"/>
        <rFont val="Arial"/>
        <family val="2"/>
        <charset val="238"/>
      </rPr>
      <t>Jedinična cijena stavke uključuje sav potreban rad, materijal i transport za izvedbu opisanog rada.
Obračun po m</t>
    </r>
    <r>
      <rPr>
        <vertAlign val="superscript"/>
        <sz val="10"/>
        <rFont val="Arial"/>
        <family val="2"/>
        <charset val="238"/>
      </rPr>
      <t>3</t>
    </r>
    <r>
      <rPr>
        <sz val="10"/>
        <rFont val="Arial"/>
        <family val="2"/>
        <charset val="238"/>
      </rPr>
      <t xml:space="preserve"> ugrađenog materijala.</t>
    </r>
  </si>
  <si>
    <r>
      <t xml:space="preserve">Na dionicama makadamskih putova zatrpavanje sa zbijanjem izvesti do kote kolničke konstrukcije, s min. završnom zbijenošću </t>
    </r>
    <r>
      <rPr>
        <b/>
        <u/>
        <sz val="10"/>
        <rFont val="Arial"/>
        <family val="2"/>
        <charset val="238"/>
      </rPr>
      <t>&gt;</t>
    </r>
    <r>
      <rPr>
        <b/>
        <sz val="10"/>
        <rFont val="Arial"/>
        <family val="2"/>
        <charset val="238"/>
      </rPr>
      <t xml:space="preserve"> 40 MN/m</t>
    </r>
    <r>
      <rPr>
        <b/>
        <vertAlign val="superscript"/>
        <sz val="10"/>
        <rFont val="Arial"/>
        <family val="2"/>
        <charset val="238"/>
      </rPr>
      <t>2</t>
    </r>
    <r>
      <rPr>
        <b/>
        <sz val="10"/>
        <rFont val="Arial"/>
        <family val="2"/>
        <charset val="238"/>
      </rPr>
      <t>.</t>
    </r>
  </si>
  <si>
    <r>
      <t>Kompletna izvedba</t>
    </r>
    <r>
      <rPr>
        <b/>
        <sz val="10"/>
        <rFont val="Arial"/>
        <family val="2"/>
        <charset val="238"/>
      </rPr>
      <t xml:space="preserve"> betonskih blokova</t>
    </r>
    <r>
      <rPr>
        <sz val="10"/>
        <rFont val="Arial"/>
        <family val="2"/>
        <charset val="238"/>
      </rPr>
      <t xml:space="preserve"> na cjevovodu </t>
    </r>
    <r>
      <rPr>
        <b/>
        <sz val="10"/>
        <rFont val="Arial"/>
        <family val="2"/>
        <charset val="238"/>
      </rPr>
      <t xml:space="preserve">za tlačno ispitivanje po dionicama i skupno.
</t>
    </r>
    <r>
      <rPr>
        <sz val="10"/>
        <rFont val="Arial"/>
        <family val="2"/>
        <charset val="238"/>
      </rPr>
      <t>Prosječna veličina sidrenog bloka za cjevovod DN 110 mm je 0,10 m</t>
    </r>
    <r>
      <rPr>
        <vertAlign val="superscript"/>
        <sz val="10"/>
        <rFont val="Arial"/>
        <family val="2"/>
        <charset val="238"/>
      </rPr>
      <t>3</t>
    </r>
    <r>
      <rPr>
        <sz val="10"/>
        <rFont val="Arial"/>
        <family val="2"/>
        <charset val="238"/>
      </rPr>
      <t>.
Betoniranje betonom C20/25, u jami iskopanoj u terenu, odnosno u postavljenoj oplati koja je uključena u stavku. Uključena je potrebna armatura za sidrenje fazona na kraju cjevovoda, te za sidrenje bloka u stijensku masu na dnu/bokove kanala.
Za sidrenje bloka, u stijeni dna kanala ugraditi sidra RA Ø 22 mm. Za sidra bušiti rupe Ø 32 mm, dubine 0.5 m. Sidra u rupama zaliti rijetkim cem. mortom. Predviđa se 6 sidara/bloku.
Stavka obuhvaća ručno proširenje/dokop rupe za blok u kanalu cjevovoda.
Nakon provedbe tlačne probe betonski blok razbiti, a materijal utovariti i odvesti na deponiju.
Obrada betona prema TPGK.</t>
    </r>
  </si>
  <si>
    <r>
      <t>Obnova horizontalne prometne signalizacije na prometnim površinama</t>
    </r>
    <r>
      <rPr>
        <sz val="10"/>
        <rFont val="Arial"/>
        <family val="2"/>
        <charset val="238"/>
      </rPr>
      <t>,</t>
    </r>
    <r>
      <rPr>
        <b/>
        <sz val="10"/>
        <rFont val="Arial"/>
        <family val="2"/>
        <charset val="238"/>
      </rPr>
      <t xml:space="preserve"> </t>
    </r>
    <r>
      <rPr>
        <sz val="10"/>
        <rFont val="Arial"/>
        <family val="2"/>
        <charset val="238"/>
      </rPr>
      <t xml:space="preserve">nakon završenih svih radova, </t>
    </r>
    <r>
      <rPr>
        <b/>
        <sz val="10"/>
        <rFont val="Arial"/>
        <family val="2"/>
        <charset val="238"/>
      </rPr>
      <t>asfalt lakom</t>
    </r>
    <r>
      <rPr>
        <sz val="10"/>
        <rFont val="Arial"/>
        <family val="2"/>
        <charset val="238"/>
      </rPr>
      <t xml:space="preserve"> prema postojećem stanju ili prometnom rješenju.
</t>
    </r>
    <r>
      <rPr>
        <b/>
        <sz val="10"/>
        <rFont val="Arial"/>
        <family val="2"/>
        <charset val="238"/>
      </rPr>
      <t>Obračun po m' linijskih oznaka, odnosno po m</t>
    </r>
    <r>
      <rPr>
        <b/>
        <vertAlign val="superscript"/>
        <sz val="10"/>
        <rFont val="Arial"/>
        <family val="2"/>
        <charset val="238"/>
      </rPr>
      <t>2</t>
    </r>
    <r>
      <rPr>
        <b/>
        <sz val="10"/>
        <rFont val="Arial"/>
        <family val="2"/>
        <charset val="238"/>
      </rPr>
      <t xml:space="preserve"> pješačkih prijelaza i sličnih oznaka.</t>
    </r>
  </si>
  <si>
    <t>Izraditi kao digitalnu snimku u .dwg formatu na CD-u uz tri primjerka uvezanog i ovjerenog elaborata, uz obvezu da se najmanje 4 primjerka moraju predati Investitoru za potrebe tehničkog pregleda, odnosno njegovu arhivu.
Obračun po komplet izvedenom radu.</t>
  </si>
  <si>
    <r>
      <t xml:space="preserve">Izrada elaborata izvedenog stanja za GIS.
</t>
    </r>
    <r>
      <rPr>
        <sz val="10"/>
        <rFont val="Arial"/>
        <family val="2"/>
        <charset val="238"/>
      </rPr>
      <t>Izrada elaborata  izvedenog stanja koji u sebi sadržava elemente geodetskog snimka za katastar, a prilagođen je prema Naputku i traženoj formi Investitora. Napomena: U ovoj stavci koristiti elemente geodetskog snimka iz stavke Elaborat za katastar te ga uklopiti u projekt izvedenog stanja.
Naputak diktira način unosa podataka u .dwg nacrt koji omogućava određenu prilagodbu radi razvoja GIS-a u KD VODOVOD I KANALIZACIJA d.o.o. Ogulin.
Elaborat izvedenog stanja mora obuhvatiti sve izmjene na građevini koje su se desile tijekom gradnje u odnosu na osnovni projekt, te sve izvedene trase cjevovoda (tlačni cjevovodi sa svim objektima na mreži uz opis svih parametara i funkcije izvedenih vodova).</t>
    </r>
  </si>
  <si>
    <r>
      <t xml:space="preserve">Predati kao digitalnu snimku u .dwg formatu na CD-u uz dva primjerka uvezanog elaborata.
Obračun po kompletu elaborata za tlačni vod </t>
    </r>
    <r>
      <rPr>
        <b/>
        <sz val="10"/>
        <rFont val="Arial"/>
        <family val="2"/>
        <charset val="238"/>
      </rPr>
      <t>2.022 m</t>
    </r>
    <r>
      <rPr>
        <sz val="10"/>
        <rFont val="Arial"/>
        <family val="2"/>
        <charset val="238"/>
      </rPr>
      <t xml:space="preserve"> i crpne stanice CS "Bodulovo". 
Pogledati Program kontrole i osiguranje kvalitete u sklopu glavnog projekta i postupati u skladu s time.</t>
    </r>
  </si>
  <si>
    <r>
      <t xml:space="preserve">Pražnjenje sadržaja postojećeg primarnog taložnika postojećeg UPOV-a Poduzetničke zone.
</t>
    </r>
    <r>
      <rPr>
        <sz val="10"/>
        <rFont val="Arial"/>
        <family val="2"/>
        <charset val="238"/>
      </rPr>
      <t>Pražnjenje sadržaja postojećeg armirano betonskog primarnog taložnika svijetlih tlocrtnih dimenzija 3,90 x 5,30 m. Pretpostavljena dubina vode je 3,5 m. Za pražnjenje angažirati komunalno vozilo koje će bazen isprazniti i sadžaj odvesti na uređaj za pročišćavanje otpadnih voda.
Jedinična cijena stavke uključuje sav potreban rad, materijal i transporte.
Obračun po m</t>
    </r>
    <r>
      <rPr>
        <vertAlign val="superscript"/>
        <sz val="10"/>
        <rFont val="Arial"/>
        <family val="2"/>
        <charset val="238"/>
      </rPr>
      <t>3</t>
    </r>
    <r>
      <rPr>
        <sz val="10"/>
        <rFont val="Arial"/>
        <family val="2"/>
        <charset val="238"/>
      </rPr>
      <t xml:space="preserve"> ispražnjenog sadržaja.</t>
    </r>
  </si>
  <si>
    <t>A.4.1</t>
  </si>
  <si>
    <t>A.4.2</t>
  </si>
  <si>
    <t>kom</t>
  </si>
  <si>
    <r>
      <t xml:space="preserve">Demontaža i vađenje poklopaca na pokrovnoj ploči postojećeg objekta projektirane crpne stanice.
</t>
    </r>
    <r>
      <rPr>
        <sz val="10"/>
        <rFont val="Arial"/>
        <family val="2"/>
        <charset val="238"/>
      </rPr>
      <t>Predviđa se uklanjanje 2 lijevano željezna poklopca (dimenzija oko 60x60 cm) i 2 čelična poklopca (dimenzija oko 250x230 i oko 100x100 cm).
Stavkom je obuhvaćena demontaža, vađenje polaganje kraj rova, transport do kamiona, odvoz i zbrinjavanje nastalog građevinskog otpada sukladno Zakonu o održivom gospodarenju otpadom (NN 94/13, 73/17, 14/19) na najbližem reciklažnom dvorištu za građevinski otpad bez obzira na udaljenost transporta.
Jediničnom cijenom stavke obuhvaćen je sav potreban rad, pomoćna sredstva, strojevi i transporti za izvedbu kompletne stavke.
Obračun po komadu uklonjenog i deponiranog poklopca.</t>
    </r>
  </si>
  <si>
    <t>B.1.3</t>
  </si>
  <si>
    <t>Rušenje armirano betonskih grla</t>
  </si>
  <si>
    <t>Rušenje gornjih 15 cm armirano betonskih zidova</t>
  </si>
  <si>
    <r>
      <t xml:space="preserve">Rušenje armirano betonske pokrovne ploče sa armirano betonskim grlima za poklopce i gornjih 15 cm zidova postojećeg objekta projektirane crpne stanice.
</t>
    </r>
    <r>
      <rPr>
        <sz val="10"/>
        <rFont val="Arial"/>
        <family val="2"/>
        <charset val="238"/>
      </rPr>
      <t>Stavkom je obuhvaćeno rušenje i razbijanje postojeće armirano betonske ploče primarnog taložnika površine 26 m</t>
    </r>
    <r>
      <rPr>
        <vertAlign val="superscript"/>
        <sz val="10"/>
        <rFont val="Arial"/>
        <family val="2"/>
        <charset val="238"/>
      </rPr>
      <t>2</t>
    </r>
    <r>
      <rPr>
        <sz val="10"/>
        <rFont val="Arial"/>
        <family val="2"/>
        <charset val="238"/>
      </rPr>
      <t xml:space="preserve"> debljine 20-25 cm sa armirano betonskim grlima za poklopce, te rušenje i razbijanje gornjih 15 cm zidova debljine 20 cm, radi budućeg monolitnog spajanja nove pokrovne ploče sa postojećim zidovima.
Stavkom je uključen utovar razbijenog materijala na vozilo, odvoz i zbrinjavanje nastalog građevinskog otpada sukladno Zakonu o održivom gospodarenju otpadom (NN 94/13, 73/17, 14/19) na najbližem reciklažnom dvorištu za građevinski otpad bez obzira na udaljenost transporta.
Jedinična cijena uključuje sav potreban rad, materijal, alat i transporte za kompletnu izvedbu.
Obračun po m</t>
    </r>
    <r>
      <rPr>
        <vertAlign val="superscript"/>
        <sz val="10"/>
        <rFont val="Arial"/>
        <family val="2"/>
        <charset val="238"/>
      </rPr>
      <t>2</t>
    </r>
    <r>
      <rPr>
        <sz val="10"/>
        <rFont val="Arial"/>
        <family val="2"/>
        <charset val="238"/>
      </rPr>
      <t xml:space="preserve"> razbijene i deponirane ploče, odnosno m</t>
    </r>
    <r>
      <rPr>
        <vertAlign val="superscript"/>
        <sz val="10"/>
        <rFont val="Arial"/>
        <family val="2"/>
        <charset val="238"/>
      </rPr>
      <t>3</t>
    </r>
    <r>
      <rPr>
        <sz val="10"/>
        <rFont val="Arial"/>
        <family val="2"/>
        <charset val="238"/>
      </rPr>
      <t xml:space="preserve"> razbijenog i deponiranog zida.</t>
    </r>
  </si>
  <si>
    <r>
      <t xml:space="preserve">Strojni iskop materijala okolo postojećeg objekta projektirane crpne stanice bez obzira na kategoriju tla okomitog nagiba pokosa uključujući i iskop za temelj niše za smještaj elektroormara, početak tlačnog voda, cijev za filtraciju zraka i zaštitne cijevi za elektroenergetske kabele.
</t>
    </r>
    <r>
      <rPr>
        <sz val="10"/>
        <rFont val="Arial"/>
        <family val="2"/>
        <charset val="238"/>
      </rPr>
      <t>Stavka uključuje iskop, transport i deponiranje materijala na deponiji unutar granice zahvata što će se položajno točno definirati Planom izvođenja radova, te planiranje iskopanih površina.
Materijal od iskopa dijelom koristiti za kasnija zatrpavanja jame i nasipavanja a višak odvesti na privremenu deponiju na prostoru građevinske čestice.
Široki iskop treba obavljati upotrebom odgovarajuće mehanizacije, a ručni rad treba ograničiti na neophodni minimum.
Jedinična cijena uključuje sav potreban rad, materijal i transporte.
Obračun se obavlja po m³ stvarno iskopanog materijala a na osnovu snimljenih profila prije i poslije iskopa i uz prisustvo nadzornog inženjera.
Obračun po m</t>
    </r>
    <r>
      <rPr>
        <vertAlign val="superscript"/>
        <sz val="10"/>
        <rFont val="Arial"/>
        <family val="2"/>
        <charset val="238"/>
      </rPr>
      <t>3</t>
    </r>
    <r>
      <rPr>
        <sz val="10"/>
        <rFont val="Arial"/>
        <family val="2"/>
        <charset val="238"/>
      </rPr>
      <t xml:space="preserve"> iskopanog materijala u sraslom stanju.</t>
    </r>
  </si>
  <si>
    <r>
      <t xml:space="preserve">Zatrpavanje zamjenskim materijalom ili probranim materijalom iz iskopa koji je sa maks. 10% primjesa zemlje.
</t>
    </r>
    <r>
      <rPr>
        <sz val="10"/>
        <rFont val="Arial"/>
        <family val="2"/>
        <charset val="238"/>
      </rPr>
      <t>Stavka obuhvaća zatrpavanje dijela rova iznad pješčane posteljice cjevovoda raznih instalacija (početak tlačnog voda, cijev za filtraciju zraka i zaštitne cijevi za elektroenergetske kabele), te zatrpavanja unutar postojećeg objekta primarnog taložnika do potrebnih kota radi izvođenja funkcijskih dijelova crpne stanice.
Zamjenski materijal je kameni materijal bez prisustva zemljanih čestica. Zatrpavanje u slojevima debljine do 30 cm s polijevanjem vodom i pažljivim ručnim ili strojnim nabijanjem. Maksimalni promjer frakcije 100 mm sa zatrpavanjem prvog sloja ručno, a ostatak strojno.
Zatrpavanje rova sa zbijanjem izvesti do kote uređenog terena, a zatrpavanje unutar postojećeg objekta izvesti do kote tucaničke podloge AB ploča.
Na razini G.P. je predviđeno 100 %-tno zatrpavanje zamjenskim materijalom, ukoliko se procijeni da materijal iz iskopa zadovoljava uvjete propisane za zamjenski materijal, može se koristiti za zatrpavanje uz odobrenje nadzornog inženjera.
Povećanje zatrpavanja uslijed proširenog presjeka zbog neravnomjernosti iskopa uključiti u jediničnu cijenu radova.
Jedinična cijena stavke uključuje sav potreban rad, materijal i transport za izvedbu opisanog rada.
Obračun po m</t>
    </r>
    <r>
      <rPr>
        <vertAlign val="superscript"/>
        <sz val="10"/>
        <rFont val="Arial"/>
        <family val="2"/>
        <charset val="238"/>
      </rPr>
      <t>3</t>
    </r>
    <r>
      <rPr>
        <sz val="10"/>
        <rFont val="Arial"/>
        <family val="2"/>
        <charset val="238"/>
      </rPr>
      <t xml:space="preserve"> dobavljenog, dopremljenog i ugrađenog materijala u zbijenom stanju.</t>
    </r>
  </si>
  <si>
    <t>Zatrpavanje unutar postojećeg objekta zamjenskim materijalom</t>
  </si>
  <si>
    <r>
      <t xml:space="preserve">Dobava, doprema i ugradnja betona za pad </t>
    </r>
    <r>
      <rPr>
        <sz val="10"/>
        <rFont val="Arial"/>
        <family val="2"/>
        <charset val="238"/>
      </rPr>
      <t>tlačne čvrstoće C16/20 na AB donjoj ploči pojedinih dijelova objekta crpne stanice. Padove izvesti prema nacrtima i površinski zagladiti.
Površinu betona za pad obraditi cementinim mortom omjera 1:2, zagladiti do crnog sjaja.
Jediničnom cijenom obuhvaćen sav potreban rad, materijal, pomoćna sredstva i transporti za izvršenje stavke.</t>
    </r>
  </si>
  <si>
    <r>
      <t xml:space="preserve">Probijanje otvora u postojećim nosivim zidovima objekta crpne stanice za prolaz projektiranih cijevi - tlačnog voda i cijevi za filtraciju zraka.
</t>
    </r>
    <r>
      <rPr>
        <sz val="10"/>
        <rFont val="Arial"/>
        <family val="2"/>
        <charset val="238"/>
      </rPr>
      <t>U nosivom zidu debljine 20 cm potrebno je izraditi otvor dim. 50x50 cm. Nakon ugradnje komada za ubetoniravanje otvor je potrebno zatvoriti betonom C30/37. Unutarnju stranu okna potrebno je očistiti, stijenke obraditi i zagladiti. Unutarnju površinu dna i zidova obraditi brzovezućim kitom, zapunjavanjem rupa u betonu do postizanja vodonepropusnosti, te gletanjem istom vodonepropusnom masom.
Jedinična cijena stavke uključuje sav potreban rad, materijal, pomoćna sredstva i transporte za izvedbu opisanog rada.</t>
    </r>
    <r>
      <rPr>
        <b/>
        <sz val="10"/>
        <rFont val="Arial"/>
        <family val="2"/>
        <charset val="238"/>
      </rPr>
      <t xml:space="preserve">
</t>
    </r>
    <r>
      <rPr>
        <sz val="10"/>
        <rFont val="Arial"/>
        <family val="2"/>
        <charset val="238"/>
      </rPr>
      <t>Obračun po komadu izvedenog otvora.</t>
    </r>
  </si>
  <si>
    <r>
      <t xml:space="preserve">Dobava, doprema i ugradnja dvokrilnih aluminijskih vrata s elektronskom bravom prema standardu Investitora i otvorima za prozračivanje dim. 200x210 cm (s okvirom) AB niše za smještaj elektroormara.
</t>
    </r>
    <r>
      <rPr>
        <sz val="10"/>
        <rFont val="Arial"/>
        <family val="2"/>
        <charset val="238"/>
      </rPr>
      <t>Cijenom obuhvatiti sav materijal za izradu i pričvršćivanje vrata, dopremu i montažu vrata, te odgovarajuću polucilindar bravicu prihvat tipskog sustava zaključavanja.
Sve prema detalju iz projekta.
Obračun po komplet ugrađenim vratima.</t>
    </r>
  </si>
  <si>
    <t>* doprema pojedinog komada opreme ili drugih dijelova od deponije gradilišta do mjesta ugradnje opreme
* ugradnja opreme u ispravni položaj sa dovođenjem u funkciju, te puštanjem u probni rad
Izvoditelj radova može ugraditi jednakovrijednu opremu drugih proizvođača, odnosno da je istih ili boljih tehničkih karakteristika i kvalitete.</t>
  </si>
  <si>
    <t>Cijene koje se odnose na materijal i opremu u sebi trebaju sadržavati:
* vrijednost opreme i materijala s troškovima transporta i osiguranja do gradilišne deponije 
* cijena obuhvaća i sav potrebni spojni, brtveni i ostali materijal za postavljanje pojedine opreme i materijala u položaj za upotrebu i ispravno funkcioniranje
* za uvoznu opremu cijena treba sadržavati i carinu
* certifikate za materijal i opremu, te priručnike za montažu opreme, održavanje i servisiranje (na jeziku zemlje proizvođača opreme i prijevod na hrvatski jezik).
* garancijske listove
Od dobave materajala na gradilišnu deponiju do ugradnje potrebno je sav materijal ispravno skladištiti u skladu s uputama Proizvođača.
Pod montažom opreme uključeno je:
* zapisničko preuzimanje opreme na deponiji (privremena deponija) od strane dobavljača, kao i propisno skladištenje na odgovarajućoj gradilišnoj deponiji uz zapisnik potpisan od dobavljača</t>
  </si>
  <si>
    <r>
      <t>Dobava, doprema i ugradnja zidne zapornice</t>
    </r>
    <r>
      <rPr>
        <sz val="10"/>
        <rFont val="Arial"/>
        <family val="2"/>
        <charset val="238"/>
      </rPr>
      <t xml:space="preserve">, prema monterskim planovima i priloženoj specifikaciji (pozicija ZZ1).
Zapornica se sastoji od okvira, zaporne ploče i navojnog vretena. Okvir zapornice je pričvršćen vijcima ili sidrenim pločama na zid.
Zidna zapornica dimenzija 400 x 400 mm, visine H (visina od donjeg brida otvora do otvora/poklopca na pokrovnoj ploči crpne stanice). 
Samonosiva izvedba okvira s integriranim ležajem vretena.
Manualna manipulacija preko teleskopski produžnog vretena s utičnim ključem.
Vrhunska zaštita od korozije jetkanjem i pasiviziranjem.
Brtvljenje u četiri strane, izvedba sukladno DIN 19569-4 ili jednakovrijedno.
</t>
    </r>
    <r>
      <rPr>
        <b/>
        <u/>
        <sz val="10"/>
        <rFont val="Arial"/>
        <family val="2"/>
        <charset val="238"/>
      </rPr>
      <t>Procesni podaci:</t>
    </r>
    <r>
      <rPr>
        <u/>
        <sz val="10"/>
        <rFont val="Arial"/>
        <family val="2"/>
        <charset val="238"/>
      </rPr>
      <t xml:space="preserve">
Medij:</t>
    </r>
    <r>
      <rPr>
        <sz val="10"/>
        <rFont val="Arial"/>
        <family val="2"/>
        <charset val="238"/>
      </rPr>
      <t xml:space="preserve"> sanitarno fekalne otpadne vode 
</t>
    </r>
    <r>
      <rPr>
        <b/>
        <u/>
        <sz val="10"/>
        <rFont val="Arial"/>
        <family val="2"/>
        <charset val="238"/>
      </rPr>
      <t>Materijal izrade:</t>
    </r>
    <r>
      <rPr>
        <sz val="10"/>
        <rFont val="Arial"/>
        <family val="2"/>
        <charset val="238"/>
      </rPr>
      <t xml:space="preserve">
</t>
    </r>
    <r>
      <rPr>
        <u/>
        <sz val="10"/>
        <rFont val="Arial"/>
        <family val="2"/>
        <charset val="238"/>
      </rPr>
      <t>Zaporna ploča i okvir:</t>
    </r>
    <r>
      <rPr>
        <sz val="10"/>
        <rFont val="Arial"/>
        <family val="2"/>
        <charset val="238"/>
      </rPr>
      <t xml:space="preserve"> nehrđajući čelik AISI 316L
</t>
    </r>
    <r>
      <rPr>
        <u/>
        <sz val="10"/>
        <rFont val="Arial"/>
        <family val="2"/>
        <charset val="238"/>
      </rPr>
      <t>Brtva:</t>
    </r>
    <r>
      <rPr>
        <sz val="10"/>
        <rFont val="Arial"/>
        <family val="2"/>
        <charset val="238"/>
      </rPr>
      <t xml:space="preserve"> od otpornog EPDM-a otporna na otpadnu vodu i UV
</t>
    </r>
    <r>
      <rPr>
        <u/>
        <sz val="10"/>
        <rFont val="Arial"/>
        <family val="2"/>
        <charset val="238"/>
      </rPr>
      <t>Navojno vreteno:</t>
    </r>
    <r>
      <rPr>
        <sz val="10"/>
        <rFont val="Arial"/>
        <family val="2"/>
        <charset val="238"/>
      </rPr>
      <t xml:space="preserve"> nehrđajući čelik AISI 316L
</t>
    </r>
    <r>
      <rPr>
        <b/>
        <u/>
        <sz val="10"/>
        <rFont val="Arial"/>
        <family val="2"/>
        <charset val="238"/>
      </rPr>
      <t>Pogon:</t>
    </r>
    <r>
      <rPr>
        <sz val="10"/>
        <rFont val="Arial"/>
        <family val="2"/>
        <charset val="238"/>
      </rPr>
      <t xml:space="preserve"> ručno upravljanje s T-ključem
</t>
    </r>
    <r>
      <rPr>
        <b/>
        <u/>
        <sz val="10"/>
        <rFont val="Arial"/>
        <family val="2"/>
        <charset val="238"/>
      </rPr>
      <t>Lokacija:</t>
    </r>
    <r>
      <rPr>
        <sz val="10"/>
        <rFont val="Arial"/>
        <family val="2"/>
        <charset val="238"/>
      </rPr>
      <t xml:space="preserve"> ulazno okno (1 kom.)</t>
    </r>
  </si>
  <si>
    <r>
      <t xml:space="preserve">Dobava, doprema i ugradnja cijevi, fazonskih komada i ventila od materijala PVC-U </t>
    </r>
    <r>
      <rPr>
        <sz val="10"/>
        <rFont val="Arial"/>
        <family val="2"/>
        <charset val="238"/>
      </rPr>
      <t>(materijal tvrdi PVC prema DIN 8061 ili jednakovrijedno, dimmenzije prema DIN 8062 ili jednakovrijedno), za radni tlak od 10 bara.
Cijevi se isporučuju u dužini od 5,0 m i spajaju se međusobno ljepljenjem. Cijevi i spojni elementi također se spajaju ljepljenjem.
Radi eventualnog oštećenja i krojenja nabaviti 4 % više cijevi.
Cijevi odabrati u dogovoru s Investitorom i prema tom materijalu naručiti sve ostale fazonske komade za spajanje cijevi.
Sve transporte, preuzimanje, prijem i uskladištenje cijevi i spojnica provesti prema propisima i tehničkim uvjetima proizvođača.
U stavku su uračunate obujmice i vijci za vješanje cijevi po zidovima crpne stanice.
Jedinična cijena stavke uključuje sve potrebne materijale, radove pomoćna sredstva i transporte, spajanja cijevi i komada međusobno i na ostalu opremu. 
Obračun po m' i komadu.</t>
    </r>
  </si>
  <si>
    <t>G.6</t>
  </si>
  <si>
    <r>
      <rPr>
        <b/>
        <sz val="10"/>
        <rFont val="Arial"/>
        <family val="2"/>
        <charset val="238"/>
      </rPr>
      <t>Čišćenje crpne stanice nakon montaže crpki i cjevovoda</t>
    </r>
    <r>
      <rPr>
        <sz val="10"/>
        <rFont val="Arial"/>
        <family val="2"/>
        <charset val="238"/>
      </rPr>
      <t>, odnosno po završetku svih radova.
Jedinična cijena stavke uključuje sav potreban rad, pomoćna sredstva i transporti za izvedbu opisanog rada.
Obračun po komplet obavljenom radu.</t>
    </r>
  </si>
  <si>
    <r>
      <rPr>
        <b/>
        <sz val="10"/>
        <rFont val="Arial"/>
        <family val="2"/>
        <charset val="238"/>
      </rPr>
      <t>Puštanje crpne stanice u probni rad</t>
    </r>
    <r>
      <rPr>
        <sz val="10"/>
        <rFont val="Arial"/>
        <family val="2"/>
        <charset val="238"/>
      </rPr>
      <t>.
Jedinična cijena stavke uključuje sve potrebne radove, te potrebnu vodu za ispitivanje, sve dok crpna stanica ne proradi ispravno.
Obračun po komplet obavljenom radu.</t>
    </r>
  </si>
  <si>
    <r>
      <t>Dobava, doprema i postava standardnih tabli upozorenja na nišu za elektroormar</t>
    </r>
    <r>
      <rPr>
        <sz val="10"/>
        <rFont val="Arial"/>
        <family val="2"/>
        <charset val="238"/>
      </rPr>
      <t>, u svemu prema propisima zaštite na radu, zaštite okoliša i sl.
Upozorenja prema zahtjevima Inspekcija zaštite na radu i Sanitarne službe.
Table izrađene od aluminija dim. 40 x 25 cm.
Jedinična cijena stavke uključuje sav potreban rad, materijal i transporte.
Obračun po komadu postavljene table.</t>
    </r>
  </si>
  <si>
    <r>
      <rPr>
        <b/>
        <sz val="10"/>
        <rFont val="Arial"/>
        <family val="2"/>
        <charset val="238"/>
      </rPr>
      <t>Čišćenje terena, krčenje i sječenje grmlja, šiblja i raslinja do ø 10 cm na površinama predviđenim projektom ili po odluci nadzornog inženjera.</t>
    </r>
    <r>
      <rPr>
        <sz val="10"/>
        <rFont val="Arial"/>
        <family val="2"/>
        <charset val="238"/>
      </rPr>
      <t xml:space="preserve">
Stavka obuhvaća ručno i sječenje motornom pilom raslinja s vađenjem panjeva i korijenja te slaganjem na udaljenost do 20 m.
Privremeno odlagalište i način uklanjanja ili odvoz prema nalogu nadzornog inženjera.
Jedinična cijena stavke uključuje sav potreban rad, alate i transporte.
Obračun po m</t>
    </r>
    <r>
      <rPr>
        <vertAlign val="superscript"/>
        <sz val="10"/>
        <rFont val="Arial"/>
        <family val="2"/>
        <charset val="238"/>
      </rPr>
      <t>2</t>
    </r>
    <r>
      <rPr>
        <sz val="10"/>
        <rFont val="Arial"/>
        <family val="2"/>
        <charset val="238"/>
      </rPr>
      <t xml:space="preserve"> očišćene površine.</t>
    </r>
  </si>
  <si>
    <r>
      <rPr>
        <b/>
        <sz val="10"/>
        <rFont val="Arial"/>
        <family val="2"/>
        <charset val="238"/>
      </rPr>
      <t>Čišćenje područja kompleksa upojne građevine od svih otpadaka i ostataka materijala.</t>
    </r>
    <r>
      <rPr>
        <sz val="10"/>
        <rFont val="Arial"/>
        <family val="2"/>
        <charset val="238"/>
      </rPr>
      <t xml:space="preserve">
Sve odvesti na deponiju.
Jedinična cijena stavke uključuje sav potreban rad, alate i transporte.
Obračun po m</t>
    </r>
    <r>
      <rPr>
        <vertAlign val="superscript"/>
        <sz val="10"/>
        <rFont val="Arial"/>
        <family val="2"/>
        <charset val="238"/>
      </rPr>
      <t>2</t>
    </r>
    <r>
      <rPr>
        <sz val="10"/>
        <rFont val="Arial"/>
        <family val="2"/>
        <charset val="238"/>
      </rPr>
      <t xml:space="preserve"> očišćene površine.</t>
    </r>
  </si>
  <si>
    <r>
      <t xml:space="preserve">Čišćenje i pranje postojećeg primarnog taložnika postojećeg UPOV-a Poduzetničke zone
</t>
    </r>
    <r>
      <rPr>
        <sz val="10"/>
        <rFont val="Arial"/>
        <family val="2"/>
        <charset val="238"/>
      </rPr>
      <t>Pripremni radovi čišćenja i pranja unutarnjih zidova i dna postojećeg armirano betonskog primarnog taložnika svijetlih tlocrtnih dimenzija 3,90 x 5,30 m, dubine 4,6 m. Postojeći primarni taložnik potrebno je oprati nakon pražnjenja sadržaja. Za pranje vodom osigurati uređaj za strojno pranje pod visokim pritiskom. Čišćenje podrazumijeva mehaničko uklanjanje svih otpalih, napuklih, oštećenih i nedovoljno vezanih dijelova betona sa zidova primarnog taložnika odgovarajućim alatom. Također ukloniti sav oštećeni beton oko armaturnog željeza. Nakon uklanjanja ponovno isprati površine visokotlačnom pumpom.
Jedinična cijena stavke uključuje sav potreban rad, dobavu i dopremu materijala, alate i transporte.</t>
    </r>
    <r>
      <rPr>
        <b/>
        <sz val="10"/>
        <rFont val="Arial"/>
        <family val="2"/>
        <charset val="238"/>
      </rPr>
      <t xml:space="preserve">
</t>
    </r>
    <r>
      <rPr>
        <sz val="10"/>
        <rFont val="Arial"/>
        <family val="2"/>
        <charset val="238"/>
      </rPr>
      <t>Obračun po m</t>
    </r>
    <r>
      <rPr>
        <vertAlign val="superscript"/>
        <sz val="10"/>
        <rFont val="Arial"/>
        <family val="2"/>
        <charset val="238"/>
      </rPr>
      <t>2</t>
    </r>
    <r>
      <rPr>
        <sz val="10"/>
        <rFont val="Arial"/>
        <family val="2"/>
        <charset val="238"/>
      </rPr>
      <t xml:space="preserve"> očišćene i oprane površine.</t>
    </r>
  </si>
  <si>
    <r>
      <rPr>
        <b/>
        <sz val="10"/>
        <rFont val="Arial"/>
        <family val="2"/>
        <charset val="238"/>
      </rPr>
      <t>Dobava, doprema i ugradnja svih fazonskih komada i armatura</t>
    </r>
    <r>
      <rPr>
        <sz val="10"/>
        <rFont val="Arial"/>
        <family val="2"/>
        <charset val="238"/>
      </rPr>
      <t xml:space="preserve"> od nodularnog lijeva za cjevovod i objekte na njemu, prema monterskim planovima i priloženoj specifikaciji.
</t>
    </r>
    <r>
      <rPr>
        <b/>
        <sz val="10"/>
        <rFont val="Arial"/>
        <family val="2"/>
        <charset val="238"/>
      </rPr>
      <t>Fazonski komadi sukladno normama HRN EN 545:2007 i EN 545:2006 ili jednakovrijedno.
Fazonski komadi su iznutra i izvana zaštićeni epoxy premazom.
Fazonski komadi su specificirani za NP 10 bara.</t>
    </r>
    <r>
      <rPr>
        <sz val="10"/>
        <rFont val="Arial"/>
        <family val="2"/>
        <charset val="238"/>
      </rPr>
      <t xml:space="preserve">
Sve prirubnice prema standardu EN 1092-2 (za PN 10 bara ex. DIN 28604, za PN 16 bara ex. DIN 28605) ili jednakovrijedno. Za druge PN standard je posebno naveden.
Za spoj naglavkom potrebna je odgovarajuća brtva, s brtvenom površinom C (prema ex. DIN 2526 ili jednakovrijedno).
Za zaštitu spojeva dobaviti odgovarajuće materijale za izolaciju.
Jediničnom cijenom obuhvaćen je i sav potreban spojni i brtveni materijal, što uključuje nabavu i dopremu vijaka s elastičnom podloškom i maticom, brtvi, kao i mast za podmazivanje, te potreban alat za montažu.</t>
    </r>
  </si>
  <si>
    <r>
      <t>Tlačno ispitivanje</t>
    </r>
    <r>
      <rPr>
        <sz val="10"/>
        <rFont val="Arial"/>
        <family val="2"/>
        <charset val="238"/>
      </rPr>
      <t xml:space="preserve"> vodonepropusnosti tlačnog voda, </t>
    </r>
    <r>
      <rPr>
        <b/>
        <sz val="10"/>
        <rFont val="Arial"/>
        <family val="2"/>
        <charset val="238"/>
      </rPr>
      <t xml:space="preserve">po dionicama i skupno.
Obavljanje tlačne probe cjevovoda prema normi HRN EN 805 ili jednakovrijedno zajedno s montiranim fazonskim komadima i armaturama.
</t>
    </r>
    <r>
      <rPr>
        <sz val="10"/>
        <rFont val="Arial"/>
        <family val="2"/>
        <charset val="238"/>
      </rPr>
      <t>Ispitivanja provesti u svemu prema opisu iz Programa kontrole i osiguranja kvalitete.
Jediničnim cijenom obuhvatiti i dobavu vode za sva ispitivanja, sve dok ispitivana dionica ne bude potpuno vodonepropusna.
Predviđaju se dvije tlačne probe.</t>
    </r>
  </si>
  <si>
    <r>
      <rPr>
        <b/>
        <sz val="10"/>
        <rFont val="Arial"/>
        <family val="2"/>
        <charset val="238"/>
      </rPr>
      <t>Dobava, doprema i ugradnja svih fazonskih komada</t>
    </r>
    <r>
      <rPr>
        <sz val="10"/>
        <rFont val="Arial"/>
        <family val="2"/>
        <charset val="238"/>
      </rPr>
      <t xml:space="preserve"> </t>
    </r>
    <r>
      <rPr>
        <b/>
        <sz val="10"/>
        <rFont val="Arial"/>
        <family val="2"/>
        <charset val="238"/>
      </rPr>
      <t>i armatura</t>
    </r>
    <r>
      <rPr>
        <sz val="10"/>
        <rFont val="Arial"/>
        <family val="2"/>
        <charset val="238"/>
      </rPr>
      <t xml:space="preserve"> od nodularnog lijeva za cjevovod i objekte na njemu, prema monterskim planovima i priloženoj specifikaciji.
</t>
    </r>
    <r>
      <rPr>
        <b/>
        <sz val="10"/>
        <rFont val="Arial"/>
        <family val="2"/>
        <charset val="238"/>
      </rPr>
      <t xml:space="preserve">Fazonski komadi sukladno normama HRN EN 545:2007 i EN 545:2006 ili jednakovrijedno.
Fazonski komadi su iznutra i izvana zaštićeni epoxy premazom.
Fazonski komadi su specificirani za NP 10 bara.
</t>
    </r>
    <r>
      <rPr>
        <sz val="10"/>
        <rFont val="Arial"/>
        <family val="2"/>
        <charset val="238"/>
      </rPr>
      <t>Sve prirubnice prema standardu EN 1092-2 (za PN 10 bara ex. DIN 28604, za PN 16 bara ex. DIN 28605) ili jednakovrijedno. Za druge PN standard je posebno naveden.
Za spoj naglavkom potrebna je odgovarajuća brtva, s brtvenom površinom C (prema ex. DIN 2526 ili jednakovrijedno).
Za zaštitu spojeva dobaviti odgovarajuće materijale za izolaciju.
Jediničnom cijenom obuhvaćen je i sav potreban spojni i brtveni materijal, što uključuje nabavu i dopremu vijaka s elastičnom podloškom i maticom, brtvi, kao i mast za podmazivanje, te potreban alat za montažu.</t>
    </r>
  </si>
  <si>
    <r>
      <rPr>
        <b/>
        <sz val="10"/>
        <rFont val="Arial"/>
        <family val="2"/>
        <charset val="238"/>
      </rPr>
      <t>Ispitivanje crpne stanice na vodonepropusnost</t>
    </r>
    <r>
      <rPr>
        <sz val="10"/>
        <rFont val="Arial"/>
        <family val="2"/>
        <charset val="238"/>
      </rPr>
      <t xml:space="preserve"> prema normi Opskrba vodom - zahtjevi za sustave i dijelove sustava za pohranu vode HRN EN 1508 ili jednakovrijedno, sve u skladu sa Pravilnikom o tehničkim zahtjevima za građevine odvodnje, otpadnih voda, kao i rokovima obvezne kontrole ispravnosti građevina odvodnje i pročišćavanja otpadnih voda (N.N. 03/11). 
Ispitivanje mora vršiti akreditirani laboratorij osposobljen prema zahtjevima norme HRN EN ISO/IEC 17025 ili jednakovrijedno. Osim toga, laboratorij koji vrši ispitivanja mora zadovoljavati i sve ostale posebne uvjete propisane Pravilnikom o posebnim uvjetima za obavljanje djelatnosti ispitivanja vodonepropusnosti građevina za odvodnju i pročišćavanje otpadnih voda (N.N. 01/11), odnosno mora imati Rješenje o ispunjenju posebnih uvjeta sukladno zahtjevu istog Pravilnika.</t>
    </r>
  </si>
  <si>
    <r>
      <t xml:space="preserve">Na dionicama u nerazvrstanim prometnicama zatrpavanje sa zbijanjem izvesti do kote kolničke konstrukcije, s min. završnom zbijenošću </t>
    </r>
    <r>
      <rPr>
        <b/>
        <u/>
        <sz val="10"/>
        <rFont val="Arial"/>
        <family val="2"/>
        <charset val="238"/>
      </rPr>
      <t>&gt;</t>
    </r>
    <r>
      <rPr>
        <b/>
        <sz val="10"/>
        <rFont val="Arial"/>
        <family val="2"/>
        <charset val="238"/>
      </rPr>
      <t xml:space="preserve"> 60 MN/m</t>
    </r>
    <r>
      <rPr>
        <b/>
        <vertAlign val="superscript"/>
        <sz val="10"/>
        <rFont val="Arial"/>
        <family val="2"/>
        <charset val="238"/>
      </rPr>
      <t>2</t>
    </r>
    <r>
      <rPr>
        <b/>
        <sz val="10"/>
        <rFont val="Arial"/>
        <family val="2"/>
        <charset val="238"/>
      </rPr>
      <t>.</t>
    </r>
  </si>
  <si>
    <r>
      <rPr>
        <b/>
        <u/>
        <sz val="10"/>
        <rFont val="Arial"/>
        <family val="2"/>
        <charset val="238"/>
      </rPr>
      <t>Napomena:</t>
    </r>
    <r>
      <rPr>
        <b/>
        <sz val="10"/>
        <rFont val="Arial"/>
        <family val="2"/>
        <charset val="238"/>
      </rPr>
      <t xml:space="preserve">
Naručitelj Ugovorom prenosi na Izvoditelja pravo vlasništva nad građevnim otpadom koji nastane na gradilištu prilikom gradnje građevine, čime se Izvoditelj obvezuje u cijelosti o svome trošku gospodariti istim sukladno Zakonu o održivom gospodarenju otpadom (NN 94/13, 73/17, 14/19), njegovim izmjenama i propisima koji uređuju održivo gospodarenje otpadom.
Izvoditelj se obvezuje imenovati posebnu osobu koja će biti odgovorna za zaštitu okoliša i gospodarenje otpadom, te koja će popratnom dokumentacijom sukladno prethodno navedenoj zakonskoj regulativi, evidentirati postupke gospodarenja građevinskim otpadom.
Izvođač se obvezuje, u cijelosti o svom trošku, po završetku radova ukloniti s gradilišta sav preostali materijal, opremu i sredstva za rad te u cijelosti očistiti gradilište i dovesti ga u prvobitno stanje, a na način propisan Zakonom o održivom gospodarenju otpadom (NN 94/13, 73/17, 14/19), svim njegovim izmjenama i propisima te Zakonom o gradnji i ostalim relevantnim zakonima i propisima.
Za obračun zemljanih radova stranice pokosa rova su u nagibu 5:1.</t>
    </r>
  </si>
  <si>
    <r>
      <t>Kombinirani iskop rova.</t>
    </r>
    <r>
      <rPr>
        <sz val="10"/>
        <rFont val="Arial"/>
        <family val="2"/>
        <charset val="238"/>
      </rPr>
      <t xml:space="preserve"> 
Kombinirani strojno-ručni iskop rova za novi tlačni vod, bez obzira na kategoriju tla. Gdjegod je moguće iskop vršiti strojno ili ručno uz pomoć pneumatskog pribora, bez upotrebe eksploziva. Iskopani materijal odvesti, paralelno s iskopom,  na privremenu deponiju gradilišta. Odvoz obračunat posebnom stavkom. Na dionicama po prometnicama ili u naseljima iskopani materijal utovariti, odvesti i deponirati. Uključena su sva potrebna produbljenja i proširenja rova na mjestima izrade revizijskih okana.</t>
    </r>
  </si>
  <si>
    <r>
      <t xml:space="preserve">Osiguranje postojećih telefonskih kabela.
</t>
    </r>
    <r>
      <rPr>
        <sz val="10"/>
        <rFont val="Arial"/>
        <family val="2"/>
        <charset val="238"/>
      </rPr>
      <t>Na mjestima križanja min. vertikalna udaljenost kabela i tlačnog voda kanalizacije iznosi min. 0.30 m. Stavkom su obuhvaćene zaštitne polucijevi od tvrdog PVC-a (DN 110 mm ili DN 160 mm) duljine 3.00 m, za jedno križanje, kao i dobava i ugradnja pijeska u zaštitne polucijevi zajedno s kabelom.</t>
    </r>
  </si>
  <si>
    <r>
      <t>Dobava, doprema, isporuka i istovar na deponiju gradilišta,</t>
    </r>
    <r>
      <rPr>
        <b/>
        <sz val="10"/>
        <rFont val="Arial"/>
        <family val="2"/>
        <charset val="238"/>
      </rPr>
      <t xml:space="preserve"> PEHD cijevi za tlačni vod fekalne kanalizacije.
</t>
    </r>
    <r>
      <rPr>
        <sz val="10"/>
        <rFont val="Arial"/>
        <family val="2"/>
        <charset val="238"/>
      </rPr>
      <t>Cijevi su od polietilena PE 100, za NP 10 bara, faktor sigurnosti C=1.6, klase SDR 17, prema HRN EN 12201-2 i DIN 8074 ili jednakovrijedno.
Cijevi je moguće dobaviti u kolutovima duljine l=100.0 m ili palicama duljine l=12.0 m.
Spajanje cijevi međusobno i spajanje cijevi s PEHD fazonskim komadima (koljenima) elektrozavarivanjem, pomoću elektrospojnica.
Cijevi i spojni materijal dobaviti prema uputama proizvođača, a radi eventualnog oštećenja, te krojenja cijevi dobavljeno je 5% više cijevi.
Uz cijevi nabaviti i dopremiti sav potreban spojni materijal i fazonske komade (koljena) za savladavanje horizontalnih i vertikalnih lomova na trasi, te potrebne alate za montažu prema uputama Proizvođača.</t>
    </r>
  </si>
  <si>
    <r>
      <t xml:space="preserve">Doprema do mjesta ugradnje i kompletna ugradnja PEHD cijevi za tlačni vod fekalne kanalizacije.
</t>
    </r>
    <r>
      <rPr>
        <sz val="10"/>
        <rFont val="Arial"/>
        <family val="2"/>
        <charset val="238"/>
      </rPr>
      <t>Kompletna izrada svih spojeva cijevi prema definiranom načinu spajanja cijevi međusobno te spoju cijevi i koljena, u svemu prema uputama Proizvođača.
Uključeno je rezanje cijevi, čišćenje spojnih mjesta, navlačenje elektrospojnica, elektrozavarivanje i sve ostalo. 
Stavkom je obuhvaćen transport cijevi sa svim spojnim materijalom za spajanje cijevi te transport koljena za savladavanje horizontalnih i vertikalnih lomova na trasi, od gradilišne privremene deponije do položaja za montažu duž rova, spuštanje na pripremljenu posteljicu, poravnavanje po pravcu i niveleti uz kontrolu geodetskim instrumentom, te montaža sa svom potrebnom pripomoći.
Takoder, uključeni su potrebni pomoćni radovi, postavljanje komada koji se spajaju u položaj montaže, pomoćna sredstva (pomoćne skele, podupore, ručne dizalice, pridržavanja i sl.).
Jediničnom cijenom stavke obuhvaćeni su svi potrebni materijali i radovi zajedno sa zidarskom pripomoći postavljanja podložnih betonskih blokova na mjestima loma cjevovoda.</t>
    </r>
  </si>
  <si>
    <r>
      <t>Armature su specificirane za NP 10 bara.
Armature sukladno normama HRN EN 1074-1:2002, EN 1074-2:2002, EN 1074-2:2002/A1:2008, EN 1074-3:2002, EN 1074-4:2002, EN 1074-5:2002, EN 1074-6:2008 ili jednakovrijedno.</t>
    </r>
    <r>
      <rPr>
        <sz val="10"/>
        <rFont val="Arial"/>
        <family val="2"/>
        <charset val="238"/>
      </rPr>
      <t xml:space="preserve">
Uz specificirane armature koje se spajaju pomoću prirubnica dobaviti potreban broj nerđajućih vijaka s maticom odgovarajuće veličine i odgovarajuće brtve za prirubnice.
Izvedba armature mora biti namjenjena fekalnoj odvodnji.
Ugradbene duljine zasuna odrediti prema standardu EN 558/1 RED.4 ili jednakovrijedno.</t>
    </r>
    <r>
      <rPr>
        <b/>
        <sz val="10"/>
        <rFont val="Arial"/>
        <family val="2"/>
        <charset val="238"/>
      </rPr>
      <t xml:space="preserve">
Jedinična cijena stavke uključuje sve potrebne materijale, radove pomoćna sredstva i transporte, osim spajanja komada međusobno i na ostalu opremu. 
</t>
    </r>
    <r>
      <rPr>
        <sz val="10"/>
        <rFont val="Arial"/>
        <family val="2"/>
        <charset val="238"/>
      </rPr>
      <t>Obračun po kompletno dobavljenom fazonskom komadu i armaturi, s kompletom spojnog materijala.</t>
    </r>
  </si>
  <si>
    <r>
      <rPr>
        <b/>
        <sz val="10"/>
        <rFont val="Arial"/>
        <family val="2"/>
        <charset val="238"/>
      </rPr>
      <t xml:space="preserve">Armature su specificirane za NP 10 bara.
Armature sukladno normama HRN EN 1074-1:2002, EN 1074-2:2002, EN 1074-2:2002/A1:2008, EN 1074-3:2002, EN 1074-4:2002, EN 1074-5:2002, EN 1074-6:2008 ili jednakovrijedno.
</t>
    </r>
    <r>
      <rPr>
        <sz val="10"/>
        <rFont val="Arial"/>
        <family val="2"/>
        <charset val="238"/>
      </rPr>
      <t xml:space="preserve">Uz specificirane armature koje se spajaju pomoću prirubnica dobaviti potreban broj nerđajućih vijaka s maticom odgovarajuće veličine i odgovarajuće brtve za prirubnice.
Izvedba armature mora biti namjenjena fekalnoj odvodnji.
</t>
    </r>
    <r>
      <rPr>
        <b/>
        <sz val="10"/>
        <rFont val="Arial"/>
        <family val="2"/>
        <charset val="238"/>
      </rPr>
      <t xml:space="preserve">Ugradbene duljine zasuna odrediti prema standardu EN 558/1 RED.4 ili jednakovrijedno.
Jedinična cijena stavke uključuje sve potrebne materijale, radove pomoćna sredstva i transporte, osim spajanja komada međusobno i na ostalu opremu. 
</t>
    </r>
    <r>
      <rPr>
        <sz val="10"/>
        <rFont val="Arial"/>
        <family val="2"/>
        <charset val="238"/>
      </rPr>
      <t>Obračun po kompletno dobavljenom fazonskom komadu i armaturi, s kompletom spojnog materijala.</t>
    </r>
  </si>
  <si>
    <r>
      <t xml:space="preserve">Dobava, prijevoz, isporuka i istovar na deponiju gradilišta lijevanoželjeznih kanalizacijskih poklopaca.
Poklopac sa okvirom se sastoji od kvadratnog okvira s okruglim poklopcem svjetlog otvora Ø600 mm.
</t>
    </r>
    <r>
      <rPr>
        <sz val="10"/>
        <rFont val="Arial"/>
        <family val="2"/>
        <charset val="238"/>
      </rPr>
      <t>Poklopac mora zadovoljavati Hrvatske norme i klasu D400, prema europskoj normi EN 124 ili jednakovrijednoj.
Poklopac sa okvirom je predviđen za normalan intenzitet prometa pri prometnom opterećenju od 400 kN.
Natpis i format natpisa na poklopcu mora biti izveden u dogovoru s KD Vodovod i kanalizacija d.o.o. Ogulin.
Okvir poklopca izrađen je tako da se prilikom ugradnje prekriva završnim slojem asfalta, betona i sl. (nakon ugradnje kompletnog poklopca sa okvirom na cesti je vidljiv samo kružni rub okvira i poklopac).
Ležište poklopca na okviru mora bit izrađeno od umjetne mase (elastomera) tako da poklopac potpuno naliježe na okvir, bez mogućnosti pomaka i lupanja kada prolazi vozilo.</t>
    </r>
  </si>
  <si>
    <r>
      <t>Asfalterski radovi</t>
    </r>
    <r>
      <rPr>
        <sz val="10"/>
        <rFont val="Arial"/>
        <family val="2"/>
        <charset val="238"/>
      </rPr>
      <t>.
Dobava svih materijala i izvedba nove asfaltirane površine, iznad kanala tlačnog voda u dužini dionice.</t>
    </r>
  </si>
  <si>
    <r>
      <t xml:space="preserve">Planiranje dna kanala kolektora te postojećih instalacija nakon iskopa.
</t>
    </r>
    <r>
      <rPr>
        <sz val="10"/>
        <rFont val="Arial"/>
        <family val="2"/>
        <charset val="238"/>
      </rPr>
      <t>Obuhvaćeno planiranje dna kanala s točnošću +/-3 cm prema uzdužnom profilu.
Kod složenih profila kanala planirati svaku projektiranu razinu zasebno. Planiranje proširenja kanala na mjestu okana.
Eventualna prekomjerna produbljenja kanala za kolektore ispuniti kamenom sitneži 0/8 mm, odnosno 0-4 mm za postojeće instalacije i zbiti strojno.
Zbijenost podloge min. 20 MN/m</t>
    </r>
    <r>
      <rPr>
        <vertAlign val="superscript"/>
        <sz val="10"/>
        <rFont val="Arial"/>
        <family val="2"/>
        <charset val="238"/>
      </rPr>
      <t>2</t>
    </r>
    <r>
      <rPr>
        <sz val="10"/>
        <rFont val="Arial"/>
        <family val="2"/>
        <charset val="238"/>
      </rPr>
      <t>.
Obračun po m</t>
    </r>
    <r>
      <rPr>
        <vertAlign val="superscript"/>
        <sz val="10"/>
        <rFont val="Arial"/>
        <family val="2"/>
        <charset val="238"/>
      </rPr>
      <t>2</t>
    </r>
    <r>
      <rPr>
        <sz val="10"/>
        <rFont val="Arial"/>
        <family val="2"/>
        <charset val="238"/>
      </rPr>
      <t xml:space="preserve"> isplaniranog dna kanala.</t>
    </r>
  </si>
  <si>
    <r>
      <t xml:space="preserve">Dobava i doprema pijeska, te izrada pješčane posteljice kolektora pijeskom.
</t>
    </r>
    <r>
      <rPr>
        <sz val="10"/>
        <rFont val="Arial"/>
        <family val="2"/>
        <charset val="238"/>
      </rPr>
      <t>Izrada pješčane posteljice 10 cm ispod cijevi, te zatrpavanje oko i 30 cm iznad tjemena cijevi.
Veličine zrna 0-8 mm, prirodni ili drobljeni.
Izrada pješčane posteljice za postojeće instalacije 10 cm ispod cijevi, te zatrpavanje oko i 15 cm iznad tjemena cijevi, veličinom zrna 0-4 mm.
Podloga se izvodi nakon što nadzorni inženjer primi izvedbu rova.
Posteljica se izvodi od 2 dijela: donji dio ispod cijevi, razastrti cijelom širinom kanala, poravnati u točno projektiranoj visini i nagibu, te strojno zbiti na Ms ≥ 20 MN/m</t>
    </r>
    <r>
      <rPr>
        <vertAlign val="superscript"/>
        <sz val="10"/>
        <rFont val="Arial"/>
        <family val="2"/>
        <charset val="238"/>
      </rPr>
      <t>2</t>
    </r>
    <r>
      <rPr>
        <sz val="10"/>
        <rFont val="Arial"/>
        <family val="2"/>
        <charset val="238"/>
      </rPr>
      <t>.
Na donji dio posteljice položiti cijev kolekora i podbiti je s obje strane pijeskom, tako da naliježe min 90°.
Gornji dio: nakon polaganja cijevi izvodi se bočni i gornji dio posteljice. Posebno dobro nabiti posteljicu bočno oko cijevi. Zbijenost gornje površine gotove posteljice Ms ≥ 20 MN/m</t>
    </r>
    <r>
      <rPr>
        <vertAlign val="superscript"/>
        <sz val="10"/>
        <rFont val="Arial"/>
        <family val="2"/>
        <charset val="238"/>
      </rPr>
      <t>2</t>
    </r>
    <r>
      <rPr>
        <sz val="10"/>
        <rFont val="Arial"/>
        <family val="2"/>
        <charset val="238"/>
      </rPr>
      <t>.
Zbijanje posteljice izvoditi pažljivo, isključivo ručnim nabijačima, uz vlaženje do tražene zbijenosti, način zbijanja odobrava nadzorni inžinjer, a sve u skladu sa Programom kontrole i osiguranja kvalitete.</t>
    </r>
  </si>
  <si>
    <r>
      <t>Obračun po m</t>
    </r>
    <r>
      <rPr>
        <vertAlign val="superscript"/>
        <sz val="10"/>
        <rFont val="Arial"/>
        <family val="2"/>
        <charset val="238"/>
      </rPr>
      <t>3</t>
    </r>
    <r>
      <rPr>
        <sz val="10"/>
        <rFont val="Arial"/>
        <family val="2"/>
        <charset val="238"/>
      </rPr>
      <t xml:space="preserve"> ugrađenog betona.
AB donje ploče = 4,40 m</t>
    </r>
    <r>
      <rPr>
        <vertAlign val="superscript"/>
        <sz val="10"/>
        <rFont val="Arial"/>
        <family val="2"/>
        <charset val="238"/>
      </rPr>
      <t>3</t>
    </r>
    <r>
      <rPr>
        <sz val="10"/>
        <rFont val="Arial"/>
        <family val="2"/>
        <charset val="238"/>
      </rPr>
      <t xml:space="preserve">
AB zidovi = 4,75 m</t>
    </r>
    <r>
      <rPr>
        <vertAlign val="superscript"/>
        <sz val="10"/>
        <rFont val="Arial"/>
        <family val="2"/>
        <charset val="238"/>
      </rPr>
      <t>3</t>
    </r>
    <r>
      <rPr>
        <sz val="10"/>
        <rFont val="Arial"/>
        <family val="2"/>
        <charset val="238"/>
      </rPr>
      <t xml:space="preserve">
AB pokrovna ploča = 4,95 m</t>
    </r>
    <r>
      <rPr>
        <vertAlign val="superscript"/>
        <sz val="10"/>
        <rFont val="Arial"/>
        <family val="2"/>
        <charset val="238"/>
      </rPr>
      <t xml:space="preserve">3
</t>
    </r>
    <r>
      <rPr>
        <sz val="10"/>
        <rFont val="Arial"/>
        <family val="2"/>
        <charset val="238"/>
      </rPr>
      <t>AB gornji dijelovi zidova = 0,75 m</t>
    </r>
    <r>
      <rPr>
        <vertAlign val="superscript"/>
        <sz val="10"/>
        <rFont val="Arial"/>
        <family val="2"/>
        <charset val="238"/>
      </rPr>
      <t xml:space="preserve">3
</t>
    </r>
    <r>
      <rPr>
        <sz val="10"/>
        <rFont val="Arial"/>
        <family val="2"/>
        <charset val="238"/>
      </rPr>
      <t>armatura B500B = 1200 kg</t>
    </r>
  </si>
  <si>
    <r>
      <t xml:space="preserve">Dobava, doprema i ugradnja hidroekspanzivne trake </t>
    </r>
    <r>
      <rPr>
        <sz val="10"/>
        <rFont val="Arial"/>
        <family val="2"/>
        <charset val="238"/>
      </rPr>
      <t>na spoju donje ploče i zidova bazena, pokrovne ploče i postojećih zidova, te novih i postojećih zidova objekta radi spriječavanja prolaska vode kroz spoj, a sve prema uputstvima proizvođača. Traka se ugrađuje neprekinuto duž svih zidova i donje ploče zajedno s armaturom. Traka se postavlja i pri svakom prekidu betoniranja zidova, tj. na cca polovini zida u jednom redu.
Jedinična cijena uključuje sav potreban rad, materijal i transporte za izvedbu opisanog rada.
Obračun po m' ugrađene trake.</t>
    </r>
  </si>
  <si>
    <r>
      <t xml:space="preserve">Kompletna izrada betonskog okna veličine 1.00x1.30 m,
h = 1.80 - 1.81 m 
</t>
    </r>
    <r>
      <rPr>
        <b/>
        <u/>
        <sz val="10"/>
        <rFont val="Arial"/>
        <family val="2"/>
        <charset val="238"/>
      </rPr>
      <t xml:space="preserve">Količine materijala za 1 okno:
</t>
    </r>
    <r>
      <rPr>
        <sz val="10"/>
        <rFont val="Arial"/>
        <family val="2"/>
        <charset val="238"/>
      </rPr>
      <t>beton C30/37 za dno, (0,50 m</t>
    </r>
    <r>
      <rPr>
        <vertAlign val="superscript"/>
        <sz val="10"/>
        <rFont val="Arial"/>
        <family val="2"/>
        <charset val="238"/>
      </rPr>
      <t>3</t>
    </r>
    <r>
      <rPr>
        <sz val="10"/>
        <rFont val="Arial"/>
        <family val="2"/>
        <charset val="238"/>
      </rPr>
      <t>)
beton C30/37 za zidove, s oplatom, (1,95 m</t>
    </r>
    <r>
      <rPr>
        <vertAlign val="superscript"/>
        <sz val="10"/>
        <rFont val="Arial"/>
        <family val="2"/>
        <charset val="238"/>
      </rPr>
      <t>3</t>
    </r>
    <r>
      <rPr>
        <sz val="10"/>
        <rFont val="Arial"/>
        <family val="2"/>
        <charset val="238"/>
      </rPr>
      <t>)
beton za pokrovnu ploču C30/37, s oplatom, (0,40 m</t>
    </r>
    <r>
      <rPr>
        <vertAlign val="superscript"/>
        <sz val="10"/>
        <rFont val="Arial"/>
        <family val="2"/>
        <charset val="238"/>
      </rPr>
      <t>3</t>
    </r>
    <r>
      <rPr>
        <sz val="10"/>
        <rFont val="Arial"/>
        <family val="2"/>
        <charset val="238"/>
      </rPr>
      <t>)
beton za okvir poklopca C25/30, s oplatom, (0,10 m</t>
    </r>
    <r>
      <rPr>
        <vertAlign val="superscript"/>
        <sz val="10"/>
        <rFont val="Arial"/>
        <family val="2"/>
        <charset val="238"/>
      </rPr>
      <t>3</t>
    </r>
    <r>
      <rPr>
        <sz val="10"/>
        <rFont val="Arial"/>
        <family val="2"/>
        <charset val="238"/>
      </rPr>
      <t xml:space="preserve">)
ankeri
armatura B500-B, (176,00 kg)
poklopac, Ø 600 mm, (1 kom)
</t>
    </r>
    <r>
      <rPr>
        <b/>
        <sz val="10"/>
        <rFont val="Arial"/>
        <family val="2"/>
        <charset val="238"/>
      </rPr>
      <t>Obračun po kompletno izrađenom oknu.</t>
    </r>
  </si>
  <si>
    <r>
      <t xml:space="preserve">Kompletna izrada betonskog okna veličine 1.00x1.60 m, h = 2.65m 
</t>
    </r>
    <r>
      <rPr>
        <b/>
        <u/>
        <sz val="10"/>
        <rFont val="Arial"/>
        <family val="2"/>
        <charset val="238"/>
      </rPr>
      <t xml:space="preserve">Količine materijala za 1 okno:
</t>
    </r>
    <r>
      <rPr>
        <sz val="10"/>
        <rFont val="Arial"/>
        <family val="2"/>
        <charset val="238"/>
      </rPr>
      <t>beton C30/37 za dno, (0,60 m</t>
    </r>
    <r>
      <rPr>
        <vertAlign val="superscript"/>
        <sz val="10"/>
        <rFont val="Arial"/>
        <family val="2"/>
        <charset val="238"/>
      </rPr>
      <t>3</t>
    </r>
    <r>
      <rPr>
        <sz val="10"/>
        <rFont val="Arial"/>
        <family val="2"/>
        <charset val="238"/>
      </rPr>
      <t>)
beton C30/37 za zidove, s oplatom, (3,20 m</t>
    </r>
    <r>
      <rPr>
        <vertAlign val="superscript"/>
        <sz val="10"/>
        <rFont val="Arial"/>
        <family val="2"/>
        <charset val="238"/>
      </rPr>
      <t>3</t>
    </r>
    <r>
      <rPr>
        <sz val="10"/>
        <rFont val="Arial"/>
        <family val="2"/>
        <charset val="238"/>
      </rPr>
      <t>)
beton za pokrovnu ploču C30/37, s oplatom, (0,50 m</t>
    </r>
    <r>
      <rPr>
        <vertAlign val="superscript"/>
        <sz val="10"/>
        <rFont val="Arial"/>
        <family val="2"/>
        <charset val="238"/>
      </rPr>
      <t>3</t>
    </r>
    <r>
      <rPr>
        <sz val="10"/>
        <rFont val="Arial"/>
        <family val="2"/>
        <charset val="238"/>
      </rPr>
      <t>)
beton za okvir poklopca C25/30, s oplatom, (0,10 m</t>
    </r>
    <r>
      <rPr>
        <vertAlign val="superscript"/>
        <sz val="10"/>
        <rFont val="Arial"/>
        <family val="2"/>
        <charset val="238"/>
      </rPr>
      <t>3</t>
    </r>
    <r>
      <rPr>
        <sz val="10"/>
        <rFont val="Arial"/>
        <family val="2"/>
        <charset val="238"/>
      </rPr>
      <t xml:space="preserve">)
ankeri
armatura B500-B, (260,00 kg)
poklopac, Ø 600 mm, (1 kom)
</t>
    </r>
    <r>
      <rPr>
        <b/>
        <sz val="10"/>
        <rFont val="Arial"/>
        <family val="2"/>
        <charset val="238"/>
      </rPr>
      <t>Obračun po kompletno izrađenom oknu.</t>
    </r>
  </si>
  <si>
    <r>
      <t xml:space="preserve">Kompletna izrada betonskog okna veličine 1.00x1.30 m, h = 2.96m 
</t>
    </r>
    <r>
      <rPr>
        <b/>
        <u/>
        <sz val="10"/>
        <rFont val="Arial"/>
        <family val="2"/>
        <charset val="238"/>
      </rPr>
      <t xml:space="preserve">Količine materijala za 1 okno :
</t>
    </r>
    <r>
      <rPr>
        <sz val="10"/>
        <rFont val="Arial"/>
        <family val="2"/>
        <charset val="238"/>
      </rPr>
      <t>beton C30/37 za dno, (0,50 m</t>
    </r>
    <r>
      <rPr>
        <vertAlign val="superscript"/>
        <sz val="10"/>
        <rFont val="Arial"/>
        <family val="2"/>
        <charset val="238"/>
      </rPr>
      <t>3</t>
    </r>
    <r>
      <rPr>
        <sz val="10"/>
        <rFont val="Arial"/>
        <family val="2"/>
        <charset val="238"/>
      </rPr>
      <t>)
beton C30/37 za zidove, s oplatom, (3,20 m</t>
    </r>
    <r>
      <rPr>
        <vertAlign val="superscript"/>
        <sz val="10"/>
        <rFont val="Arial"/>
        <family val="2"/>
        <charset val="238"/>
      </rPr>
      <t>3</t>
    </r>
    <r>
      <rPr>
        <sz val="10"/>
        <rFont val="Arial"/>
        <family val="2"/>
        <charset val="238"/>
      </rPr>
      <t>)
beton za pokrovnu ploču C30/37, s oplatom, (0,40 m</t>
    </r>
    <r>
      <rPr>
        <vertAlign val="superscript"/>
        <sz val="10"/>
        <rFont val="Arial"/>
        <family val="2"/>
        <charset val="238"/>
      </rPr>
      <t>3</t>
    </r>
    <r>
      <rPr>
        <sz val="10"/>
        <rFont val="Arial"/>
        <family val="2"/>
        <charset val="238"/>
      </rPr>
      <t>)
beton za okvir poklopca C25/30, s oplatom, (0,10 m</t>
    </r>
    <r>
      <rPr>
        <vertAlign val="superscript"/>
        <sz val="10"/>
        <rFont val="Arial"/>
        <family val="2"/>
        <charset val="238"/>
      </rPr>
      <t>3</t>
    </r>
    <r>
      <rPr>
        <sz val="10"/>
        <rFont val="Arial"/>
        <family val="2"/>
        <charset val="238"/>
      </rPr>
      <t xml:space="preserve">)
ankeri
armatura B500-B, (251,00 kg)
poklopac, Ø 600 mm, (1 kom)
</t>
    </r>
    <r>
      <rPr>
        <b/>
        <sz val="10"/>
        <rFont val="Arial"/>
        <family val="2"/>
        <charset val="238"/>
      </rPr>
      <t>Obračun po kompletno izrađenom oknu.</t>
    </r>
  </si>
  <si>
    <r>
      <t xml:space="preserve">Kompletna izrada betonskog okna veličine 1.00x1.00 m, h = 2.70m 
</t>
    </r>
    <r>
      <rPr>
        <b/>
        <u/>
        <sz val="10"/>
        <rFont val="Arial"/>
        <family val="2"/>
        <charset val="238"/>
      </rPr>
      <t xml:space="preserve">Količine materijala za 1 okno:
</t>
    </r>
    <r>
      <rPr>
        <sz val="10"/>
        <rFont val="Arial"/>
        <family val="2"/>
        <charset val="238"/>
      </rPr>
      <t>beton C30/37 za dno, (0,40 m</t>
    </r>
    <r>
      <rPr>
        <vertAlign val="superscript"/>
        <sz val="10"/>
        <rFont val="Arial"/>
        <family val="2"/>
        <charset val="238"/>
      </rPr>
      <t>3</t>
    </r>
    <r>
      <rPr>
        <sz val="10"/>
        <rFont val="Arial"/>
        <family val="2"/>
        <charset val="238"/>
      </rPr>
      <t>)
beton C30/37 za zidove, s oplatom, (2,60 m</t>
    </r>
    <r>
      <rPr>
        <vertAlign val="superscript"/>
        <sz val="10"/>
        <rFont val="Arial"/>
        <family val="2"/>
        <charset val="238"/>
      </rPr>
      <t>3</t>
    </r>
    <r>
      <rPr>
        <sz val="10"/>
        <rFont val="Arial"/>
        <family val="2"/>
        <charset val="238"/>
      </rPr>
      <t>)
beton za pokrovnu ploču C30/37, s oplatom, (0,35 m</t>
    </r>
    <r>
      <rPr>
        <vertAlign val="superscript"/>
        <sz val="10"/>
        <rFont val="Arial"/>
        <family val="2"/>
        <charset val="238"/>
      </rPr>
      <t>3</t>
    </r>
    <r>
      <rPr>
        <sz val="10"/>
        <rFont val="Arial"/>
        <family val="2"/>
        <charset val="238"/>
      </rPr>
      <t>)
beton za okvir poklopca C25/30, s oplatom, (0,10 m</t>
    </r>
    <r>
      <rPr>
        <vertAlign val="superscript"/>
        <sz val="10"/>
        <rFont val="Arial"/>
        <family val="2"/>
        <charset val="238"/>
      </rPr>
      <t>3</t>
    </r>
    <r>
      <rPr>
        <sz val="10"/>
        <rFont val="Arial"/>
        <family val="2"/>
        <charset val="238"/>
      </rPr>
      <t xml:space="preserve">)
ankeri
armatura B500-B, (204,00 kg)
poklopac, Ø 600 mm, (1 kom)
</t>
    </r>
    <r>
      <rPr>
        <b/>
        <sz val="10"/>
        <rFont val="Arial"/>
        <family val="2"/>
        <charset val="238"/>
      </rPr>
      <t>Obračun po kompletno izrađenom oknu.</t>
    </r>
  </si>
  <si>
    <r>
      <t xml:space="preserve">Izrada sidrenih blokova na vertikalnim i horizontalnim lomovima </t>
    </r>
    <r>
      <rPr>
        <sz val="10"/>
        <rFont val="Arial"/>
        <family val="2"/>
        <charset val="238"/>
      </rPr>
      <t xml:space="preserve">dionica tlačnog cjevovoda, svemu prema detalju.
Betoniranje betonom C20/25, u jami iskopanoj u terenu, odnosno u postavljenoj oplati.
Obrada betona prema TPGK.
</t>
    </r>
    <r>
      <rPr>
        <b/>
        <sz val="10"/>
        <rFont val="Arial"/>
        <family val="2"/>
        <charset val="238"/>
      </rPr>
      <t xml:space="preserve">U jediničnoj cijeni stavke obuhvaćeni su svi potrebni materijali, radovi, oplata, te pomoćna sredstva i transport za kompletnu izvedbu.
</t>
    </r>
    <r>
      <rPr>
        <sz val="10"/>
        <rFont val="Arial"/>
        <family val="2"/>
        <charset val="238"/>
      </rPr>
      <t>Obračun po kompletno izgrađenoj građevini.</t>
    </r>
  </si>
  <si>
    <r>
      <t xml:space="preserve">U jediničnoj cijeni stavke obuhvaćeni su svi potrebni materijali, radovi, pomočna sredstva i transport za kompletnu izvedbu, kao i razbijanje blokova po tlačnom ispitivanju.
</t>
    </r>
    <r>
      <rPr>
        <sz val="10"/>
        <rFont val="Arial"/>
        <family val="2"/>
        <charset val="238"/>
      </rPr>
      <t>Obračun po kompletno izgrađenom sidrenom bloku, uklonjenom nakon ispunjenja funkcije.</t>
    </r>
  </si>
  <si>
    <r>
      <t xml:space="preserve">Kompletna izvedba sklopa na krajevima dionice cjevovoda koja se tlačno ispituje, uprtog u sidrene blokove (priprema za tlačnu probu).
</t>
    </r>
    <r>
      <rPr>
        <sz val="10"/>
        <rFont val="Arial"/>
        <family val="2"/>
        <charset val="238"/>
      </rPr>
      <t xml:space="preserve">Sklop je E-FLEX ili E-BS ili "multi-joint" sa X-prirubnicom, potrebnog DN i PN prema zahtjevima projektiranog cjevovoda na datoj dionici.
</t>
    </r>
    <r>
      <rPr>
        <b/>
        <u/>
        <sz val="10"/>
        <rFont val="Arial"/>
        <family val="2"/>
        <charset val="238"/>
      </rPr>
      <t>Potrebna oprema, materijali i radova za izvedbu:</t>
    </r>
    <r>
      <rPr>
        <sz val="10"/>
        <rFont val="Arial"/>
        <family val="2"/>
        <charset val="238"/>
      </rPr>
      <t xml:space="preserve">
Dobava i doprema fazonskih komada tipa E-FLEX ili E-BS ili "multi-joint", potrebnog DN i PN prema uvjetima cjevovoda. Uključen je spojni komplet brtve, vijci s maticama dimenz. prema standardu. (2 kom.)
Dobava i doprema X prirubnice, potrebnog DN i PN prema prethodnom. Uključen je spojni komplet brtve, vijci s maticama dimenz. prema standardu. (2 kom.)
Kompletna ugradnja sklopa od fazona. Potrebno učvršćivanje za betonski sidreni blok. (1 komplet)
Kompletno demontiranje sklopa. (1 komplet)
Potrebni građevinski radovi s materijalima za učvršćenje/usidrenje sklopa, nužno za punu funkcionalnost sklopa. (1 komplet).
Obračun po kompletno izvedenom i naknadno demontiranom sklopu. Sklop DN 110 mm, PN 10 bara.</t>
    </r>
  </si>
  <si>
    <t>Transport obaviti ručno ili strojno, ovisno o terenskim prilikama. Spuštanje na posteljicu izvesti pažljivo prema uputama Proizvođača.
Obračun po m' cijevi, sve komplet prema definiranom načinu spajanja cijevi međusobno, te obračun po komadu dopremljenog i ugrađenog koljena za savladavanje horizontalnih i vertikalnih lomova na trasi.</t>
  </si>
  <si>
    <r>
      <t xml:space="preserve">Jediničnom cijenom stavke obuhvaćeni su svi potrebni materijali, radovi zajedno sa zidarskom pripomoći postavljanja podložnih betonskih blokova i transporte za kompletnu izvedbu stavke.
</t>
    </r>
    <r>
      <rPr>
        <sz val="10"/>
        <rFont val="Arial"/>
        <family val="2"/>
        <charset val="238"/>
      </rPr>
      <t>Obračun po komadu međusobno spojenog cjevovoda, uključivo: cijevi + fazonski komadi.</t>
    </r>
  </si>
  <si>
    <r>
      <t xml:space="preserve">Jediničnom cijenom stavke obuhvaćeni su svi potrebni materijali, radovi zajedno sa zidarskom pripomoći postavljanja podložnih betonskih blokova i transporte za kompletnu izvedbu stavke.
</t>
    </r>
    <r>
      <rPr>
        <sz val="10"/>
        <rFont val="Arial"/>
        <family val="2"/>
        <charset val="238"/>
      </rPr>
      <t>Obračun po kompletno izvedenom spoju.</t>
    </r>
  </si>
  <si>
    <r>
      <t>Doprema do mjesta ugradnje i kompletna ugradnja kružnih kanalizacijskih poklopaca nazivne dimenzije Ø600 mm s kvadratnim okvirom, na arm.-bet. nosivu ploču svih kanalizacijskih okana.</t>
    </r>
    <r>
      <rPr>
        <sz val="10"/>
        <rFont val="Arial"/>
        <family val="2"/>
        <charset val="238"/>
      </rPr>
      <t xml:space="preserve">
Gornja ploha poklopca mora biti poravnana sa završnom kotom okolne asfaltne ili betonske prometne, pješačke površine.
Uključeni su svi potrebni transporti, radovi, uporaba pomoćnih sredstava, alata i dr., za kompletnu ugradnju poklopca u svemu prema uputama Proizvođača.
</t>
    </r>
    <r>
      <rPr>
        <b/>
        <sz val="10"/>
        <rFont val="Arial"/>
        <family val="2"/>
        <charset val="238"/>
      </rPr>
      <t xml:space="preserve">Jediničnom cijenom stavke obuhvačeni su svi potrebni radovi, transporti i pomagala potrebna za izvršenje stavke.
</t>
    </r>
    <r>
      <rPr>
        <sz val="10"/>
        <rFont val="Arial"/>
        <family val="2"/>
        <charset val="238"/>
      </rPr>
      <t>Obračun po kompletno ugrađenom poklopcu.</t>
    </r>
  </si>
  <si>
    <t>Stavka obuhvaća sve potrebne materijale, opremu, radove i pomoćna sredstva za kompletnu izvedbu.
Nakon provedene tlačne probe sklop se kompletno demontira i ugrađuje na novoj poziciji. Po završetku radova izvođač ima obavezu zbrinuti sav višak demontiranog materijala za navedeni rad o svom trošku. Stavkom je obuhvaćena demontaža, vađenje i polaganje pored rova, transport do kamiona, odvoz i istovar materijala na deponij ili skladište. Troškove osiguranja deponije ili skladišta u potpunosti snosi izvođač radova.
Obračun po kompletno izvedenom i naknadno demontiranom sklopu.</t>
  </si>
  <si>
    <t>Poklopac je sa šarkama povezan sa okvirom, a visina okvira je minimalno 100 mm. Osim  toga poklopac mora biti opremljen sustavom samozabravljivanja čime se onemogućuje otvaranje tj. izlijetanje poklopca.
Ponuditelj je dužan priložiti potvrdu o sukladnost izdanu od ovlaštene kuće u RH. 
Obračun po dobavljenom poklopcu sa pripadajućim okvirom.</t>
  </si>
  <si>
    <r>
      <t xml:space="preserve">Utovar i odvoz cjelokupnog materijala iz iskopa </t>
    </r>
    <r>
      <rPr>
        <sz val="10"/>
        <rFont val="Arial"/>
        <family val="2"/>
        <charset val="238"/>
      </rPr>
      <t xml:space="preserve">rova tlačnog voda na privremenu deponiju gradilišta. U ovisnosti organizacije gradilišta izvođača radova privremena deponija može biti i trajna. Odvoz bez obzira na udaljenost deponije, tj. Izvođač pri nuđenju radova mora uzeti u obzir daljinu prijevoza. Ukoliko ona nije trajna deponija, jediničnom cijenom obuhvaćen je utovar u transportno sredstvo i odvoz na najbliže građevinsko reciklažno dvorište uz popratnu dokumentaciju sukladno Zakonu o održivom gospodarenju otpadom (NN 94/13, 73/17, 14/19), njegovim izmjenama i propisima koji uređuju održivo gospodarenje otpadom.
U naseljima i na prometnicama iskopani materijal se nakon iskopa odvozi na privremenu deponiju.
Jedinična cijena stavke uključuje utovar, prijevoz, probiranje materijala, te odvoz sa istovarom i naknadu reciklažnom dvorištu za gospodarenje preuzetim građevinskim otpadom.
</t>
    </r>
    <r>
      <rPr>
        <b/>
        <sz val="10"/>
        <rFont val="Arial"/>
        <family val="2"/>
        <charset val="238"/>
      </rPr>
      <t>Troškove iznalaženja privremene i/ili trajne deponije, odštete, pristup i uređenje deponije snosi izvođač radova. Izvođač je dužan u potpunosti osigurati prijevoz na samom gradilištu, kao i na javnim prometnim površinama.
Za obračun radova koristiti presjek kao u stavkama iskopa.</t>
    </r>
  </si>
  <si>
    <r>
      <t>Utovar i odvoz cjelokupnog materijala iz iskopa</t>
    </r>
    <r>
      <rPr>
        <sz val="10"/>
        <rFont val="Arial"/>
        <family val="2"/>
        <charset val="238"/>
      </rPr>
      <t xml:space="preserve"> na privremenu deponiju gradilišta. U ovisnosti organizacije gradilišta izvođača radova privremena deponija može biti i trajna. Odvoz bez obzira na udaljenost deponije, tj. Izvođač pri nuđenju radova mora uzeti u obzir daljinu prijevoza. Ukoliko ona nije trajna deponija, jediničnom cijenom obuhvaćen je utovar u transportno sredstvo i odvoz na najbliže građevinsko reciklažno dvorište uz popratnu dokumentaciju sukladno Zakonu o održivom gospodarenju otpadom (NN 94/13, 73/17, 14/19), njegovim izmjenama i propisima koji uređuju održivo gospodarenje otpadom.
Jedinična cijena stavke uključuje utovar, prijevoz, probiranje materijala, te odvoz sa istovarom i naknadu reciklažnom dvorištu za gospodarenje preuzetim građevinskim otpadom.
Troškove iznalaženja privremene i/ili trajne deponije, odštete, pristup i uređenje deponije snosi izvođač radova. Izvođač je dužan u potpunosti osigurati prijevoz na samom gradilištu, kao i na javnim prometnim površinama.</t>
    </r>
  </si>
  <si>
    <r>
      <t>Kompletna izvedba prekidnog okna tlačnog voda na postojećem cjevovodu fekalne kanalizacije</t>
    </r>
    <r>
      <rPr>
        <sz val="10"/>
        <rFont val="Arial"/>
        <family val="2"/>
        <charset val="238"/>
      </rPr>
      <t xml:space="preserve">, od armiranog betona, pravokutnog tlocrta.
Kompletna izvedba novog armirano betonskog prekidnog okna kanalizacije debljine stijenke, dna i zidova 20 cm.
Stavka uključuje dobavu i dopremu svih potrebnih materijala i opreme, potrebne radove, betonske, armiranobetonske, zidarske, tesarske, ugradbu opreme i dr.
</t>
    </r>
    <r>
      <rPr>
        <u/>
        <sz val="10"/>
        <rFont val="Arial"/>
        <family val="2"/>
        <charset val="238"/>
      </rPr>
      <t>Radovi i materijali za izvedbu jednog okna:</t>
    </r>
    <r>
      <rPr>
        <sz val="10"/>
        <rFont val="Arial"/>
        <family val="2"/>
        <charset val="238"/>
      </rPr>
      <t xml:space="preserve">
Betoniranje dna i zidova okna oko postojećeg cjevovoda betonom razreda tlačne čvrstoće C30/37, sa dodatkom sredstva za povećanje vodonepropusnosti, u dvostranoj glatkoj oplati.
Rezanje postojećeg cjevovoda unutar izvedenog okna.
Na dnu izvesti kinetu u pravilnom hidrauličkom obliku, do kote nivelete postojećeg cjevovoda, s pripadajućim uzdužnim nagibom kao i na ostatku trase postojećeg cjevovoda.
Izvedba armiranobetonske pokrovne ploče okna betonom razreda tlačne čvrstoće C30/37.
Uključena je sva potrebna armatura oznake čelika B500B. Na donjoj površini ploče ne smije se pojaviti armatura, a zaštitni sloj betona mora biti najmanje 3.5 cm.
Okna armirati prema Proračunu mehaničke otpornosti i stabilnosti, te prema Izvedbenom projektu, armaturnim planovima.</t>
    </r>
  </si>
  <si>
    <t>Beton ugrađivati pomoću pervibratora, a pripremiti ga i njegovati prema Pravilniku TPGK.
Dobava, doprema, izrada, montiranje i skidanje glatke oplate.
Unutarnje površine dna i zidova okna obraditi brzovezućim kitom, zapunjavanjem rupa u betonu do postizanja vodonepropusnosti, te gletanjem istom vodonepropusnom masom, do visine pokrovne ploče, u dva sloja, u svemu prema uputama Proizvođača.
Izrada okvira poklopca visine 25 cm od betona C25/30 s ugradnjom potrebne armature i ankera od nehrđajućeg čelika Ø 12 sa navojem (4 kom po oknu) i 2x matica M12 s podloškom (8 po oknu), sve za kompletnu montažu poklopca i sve prema detalju iz projekta.</t>
  </si>
  <si>
    <t>Beton ugrađivati pomoću pervibratora, a pripremiti ga i njegovati prema Pravilniku TPGK.
Dobava, doprema, izrada, montiranje i skidanje glatke oplate.
Unutarnje površine dna i zidova okna obraditi brzovezućim kitom, zapunjavanjem rupa u betonu do postizanja vodonepropusnosti, te gletanjem istom vodonepropusnom masom, do visine pokrovne ploče, u dva sloja, u svemu prema uputama Proizvođača.
Izrada okvira poklopca visine 25 cm od betona C25/30 s ugradnjom potrebne armature i ankera od nehrđajućeg čelika Ø 12 sa navojem (4 kom po oknu) i 2 x matica M12 s podloškom (8 po oknu), sve za kompletnu montažu poklopca i sve prema detalju iz projekta.</t>
  </si>
  <si>
    <r>
      <t>Betoniranje armirano-betonskih donjih ploča debljine 20 cm, zidova debljine 20 cm i pokrovne ploče debljine 20 cm sa spojem sa postojećim zidovima građevine crpne stanice debljine 20 cm vodonepropusnim betonom tlačne čvrstoće C30/37 i razreda izloženosti XA1.</t>
    </r>
    <r>
      <rPr>
        <sz val="10"/>
        <rFont val="Arial"/>
        <family val="2"/>
        <charset val="238"/>
      </rPr>
      <t xml:space="preserve">
Zidove betonirati u odgovarajućoj dvostranoj oplati uz upotrebu pervibratora - obračunato u posebnoj stavci.
Radi monolitnog spajanja nove pokrovne ploče i postojećih zidova, u postojećim zidovima je potrebno izvesti bušotine u koje se ugrađuje armatura, a potom zapunjava epoksidnim mortom.
Uključena je sva potrebna armatura oznake čelika B500B. Na donjoj površini ploče ne smije se pojaviti armatura, a zaštitni sloj betona mora biti najmanje 3,5 cm.
Beton ugrađivati pomoću pervibratora, a pripremiti ga i njegovati prema Pravilniku TPGK.
Unutarnje površine ploče i zidova obraditi brzovezućim kitom, zapunjavanjem rupa u betonu do postizanja vodonepropusnosti, te gletanjem istom vodonepropusnom masom, do visine pokrovne ploče, u dva sloja, u svemu prema uputama Proizvođača.
Jediničnom cijenom obuhvaćen sav rad, materijal, pomoćna sredstva i transporti.</t>
    </r>
  </si>
  <si>
    <r>
      <rPr>
        <b/>
        <sz val="10"/>
        <rFont val="Arial"/>
        <family val="2"/>
        <charset val="238"/>
      </rPr>
      <t>Zatvaranje otvora</t>
    </r>
    <r>
      <rPr>
        <sz val="10"/>
        <rFont val="Arial"/>
        <family val="2"/>
        <charset val="238"/>
      </rPr>
      <t xml:space="preserve"> ostavljenih u zidovima za prolaz cijevi sitnozrnatim betonom C30/37, nakon ugradnje cijevi. Postava oplate i eventualno dodavanje armaturnih šipki je uključeno u cijenu stavke.
Na oknu crpne stanice prodore je potrebno premazati SN vezom, a obodno kontaktne spojeve sa unutarnje i vanjske strane zatvoriti brzovezućim kitom ili sl. materijalom.
Cijenom stavke obuhvaćeni su svi potrebni radovi, materijali, pomoćna sredstava i transporti za izvedbu.
Obračun po komadu zatvorenog otvora prosječne veličine.</t>
    </r>
  </si>
  <si>
    <t>Dijelovi:</t>
  </si>
  <si>
    <t>Poglavlja:</t>
  </si>
  <si>
    <t>I.</t>
  </si>
  <si>
    <t>II.</t>
  </si>
  <si>
    <t>TLAČNI CJEVOVOD PODUZETNIČKA ZONA - UPOV OGULIN SA CRPNOM STANICOM</t>
  </si>
  <si>
    <t>TLAČNI VOD - GRAĐEVINSKI RADOVI</t>
  </si>
  <si>
    <t>CRPNA STANICA CS "PZ OGULIN" - GRAĐEVINSKI RADOVI</t>
  </si>
  <si>
    <t>REKAPITULACIJA: TLAČNI VOD - GRAĐEVINSKI RADOVI</t>
  </si>
  <si>
    <t>REKAPITULACIJA: CRPNA STANICA - GRAĐEVINSKI RADOVI</t>
  </si>
  <si>
    <t>1.  TLAČNI VOD</t>
  </si>
  <si>
    <t>2.  CRPNA STANICA CS "PZ OGULIN"</t>
  </si>
  <si>
    <t>III.</t>
  </si>
  <si>
    <t>CRPNA STANICA CS "PZ OGULIN" - ELEKTROTEHNIČKI RADOVI</t>
  </si>
  <si>
    <t>NAPAJANJE CRPNE STANICE</t>
  </si>
  <si>
    <t>ELEKTROINSTALACIJA UZ TEHNOLOGIJU</t>
  </si>
  <si>
    <t>UZEMLJENJE I IZJEDNAČENJE POTENCIJALA METALNIH MASA CS</t>
  </si>
  <si>
    <r>
      <t xml:space="preserve">Izrada prometnog rješenja za vrijeme izvođenja radova.
</t>
    </r>
    <r>
      <rPr>
        <sz val="10"/>
        <rFont val="Arial"/>
        <family val="2"/>
        <charset val="238"/>
      </rPr>
      <t>Podloga za izradu prometnog rješenja je izvedbeni projekt, zahtjevi nadležne službe (državne, županijske i lokalne ceste) te izrađeno idejno koncepcijsko rješenje. Na izrađeni Elaborat prometnog rješenja za vrijeme izvođenja radova potrebno je pribaviti suglasnost nadležnih službi. Usvojen i odobren Elaborat predati u pet (5) uvezanih primjeraka.
Jedinična cijena stavke uključuje sve potrebne terenske i uredske radove, usklađenje/ažuriranje/revizije prometnog rješenja u ovisnosti o napredovanju radova, kao i materijal za izradu komplet stavke.
Obračun po komplet izrađenom Elaboratu podsustava.</t>
    </r>
  </si>
  <si>
    <r>
      <t>Kompletna izrada, postava i demontaža po dovršenim radovima privremenih prijelaza - mostića</t>
    </r>
    <r>
      <rPr>
        <sz val="10"/>
        <rFont val="Arial"/>
        <family val="2"/>
        <charset val="238"/>
      </rPr>
      <t xml:space="preserve"> preko kanala gradilišta</t>
    </r>
    <r>
      <rPr>
        <b/>
        <sz val="10"/>
        <rFont val="Arial"/>
        <family val="2"/>
        <charset val="238"/>
      </rPr>
      <t xml:space="preserve"> za prijelaz pješaka</t>
    </r>
    <r>
      <rPr>
        <sz val="10"/>
        <rFont val="Arial"/>
        <family val="2"/>
        <charset val="238"/>
      </rPr>
      <t xml:space="preserve"> za vrijeme izvođenja radova.
Potrebna je izrada mostića na način da se mogu upotrebljavati višekratno, što znači po završetku određene dionice planirana je njihova demontaža, preseljnje na novu lokaciju i ponovna montaža.
</t>
    </r>
    <r>
      <rPr>
        <b/>
        <sz val="10"/>
        <rFont val="Arial"/>
        <family val="2"/>
        <charset val="238"/>
      </rPr>
      <t xml:space="preserve">Jedinična cijena stavka uključuje sve potrebne radove, materijale, pomoćna sredstva i transporte za kompletnu izvedbu stavke.
</t>
    </r>
    <r>
      <rPr>
        <sz val="10"/>
        <rFont val="Arial"/>
        <family val="2"/>
        <charset val="238"/>
      </rPr>
      <t>Obračun po komadu mostića.</t>
    </r>
  </si>
  <si>
    <r>
      <t>Obostrano strojno zasjecanje asfaltnog zastora</t>
    </r>
    <r>
      <rPr>
        <sz val="10"/>
        <rFont val="Arial"/>
        <family val="2"/>
        <charset val="238"/>
      </rPr>
      <t xml:space="preserve"> pomoću kružne pile na prometnici duž trase projektiranog kolektora.
Najprije pažljivo motornom pilom zasjeći 20 cm izvan rubova budućeg iskopa, prema dimenzijama kanala iz projekta i uputama Nadzora.
Zasijecanje provesti pravolinijski. Na prometnicama gdje se asfaltira samo jedan prometni trak vezu između nove i stare kolničke konstrukcije kolnika treba izvesti u oštrom rubu, kratko i ravno.
Radove organizirati tako da se nesmetano može odvijati promet pješaka i vozila. Stavkom je obuhvaćeno i zarezivanje asfalta prije asfaltiranja.
Obračun po m' obostrano zasječenog asfalta.</t>
    </r>
  </si>
  <si>
    <t>PEHD cijevi DN 110 mm, Du 96,80 mm, PE 100, SDR 17</t>
  </si>
  <si>
    <t>Koljeno 30°, DN 110 mm, PE 100, SDR 17</t>
  </si>
  <si>
    <t>Koljeno 45°, DN 110 mm, PE 100, SDR 17</t>
  </si>
  <si>
    <t>Koljeno 90°, DN 110 mm, PE 100, SDR 17</t>
  </si>
  <si>
    <r>
      <rPr>
        <b/>
        <sz val="10"/>
        <rFont val="Arial"/>
        <family val="2"/>
        <charset val="238"/>
      </rPr>
      <t xml:space="preserve">FFG1
</t>
    </r>
    <r>
      <rPr>
        <sz val="10"/>
        <rFont val="Arial"/>
        <family val="2"/>
        <charset val="238"/>
      </rPr>
      <t>Ravni komad s obostranim prirubnicama FF.
DN 100 mm
PN 10 bara
Ugradna duljina 800 mm</t>
    </r>
  </si>
  <si>
    <r>
      <rPr>
        <b/>
        <sz val="10"/>
        <rFont val="Arial"/>
        <family val="2"/>
        <charset val="238"/>
      </rPr>
      <t xml:space="preserve">PS1
</t>
    </r>
    <r>
      <rPr>
        <sz val="10"/>
        <rFont val="Arial"/>
        <family val="2"/>
        <charset val="238"/>
      </rPr>
      <t>Spojni komad s prirubnicom i prihvatom za PEHD cijev.
DN 100 mm
PN 10 bara
Ugradna duljina 135 mm</t>
    </r>
  </si>
  <si>
    <r>
      <t xml:space="preserve">T1
</t>
    </r>
    <r>
      <rPr>
        <sz val="10"/>
        <rFont val="Arial"/>
        <family val="2"/>
        <charset val="238"/>
      </rPr>
      <t>Odvojak s prirubnicama.
DN 100/50 mm
PN 10 bara
Ugradna duljina 360/170 mm</t>
    </r>
  </si>
  <si>
    <r>
      <t xml:space="preserve">RRK1
</t>
    </r>
    <r>
      <rPr>
        <sz val="10"/>
        <rFont val="Arial"/>
        <family val="2"/>
        <charset val="238"/>
      </rPr>
      <t>Revizijski komad s prirubnicama.
DN 100 mm
PN 10 bara
Ugradna duljina 500 mm</t>
    </r>
  </si>
  <si>
    <r>
      <rPr>
        <b/>
        <sz val="10"/>
        <rFont val="Arial"/>
        <family val="2"/>
        <charset val="238"/>
      </rPr>
      <t xml:space="preserve">Z1
</t>
    </r>
    <r>
      <rPr>
        <sz val="10"/>
        <rFont val="Arial"/>
        <family val="2"/>
        <charset val="238"/>
      </rPr>
      <t>Eliptični zasun s "elastičnim dosjedom" i ručnim kolom, kratki, s prirubnicama.
DN 50 mm
PN 10 bara
Ugradna duljina 150 mm</t>
    </r>
  </si>
  <si>
    <r>
      <rPr>
        <b/>
        <sz val="10"/>
        <rFont val="Arial"/>
        <family val="2"/>
        <charset val="238"/>
      </rPr>
      <t xml:space="preserve">MDK1
</t>
    </r>
    <r>
      <rPr>
        <sz val="10"/>
        <rFont val="Arial"/>
        <family val="2"/>
        <charset val="238"/>
      </rPr>
      <t>Kompenzacija
Namjena: Pitka voda
DN 100 mm
NP 10 bara 
Ugradna duljina 200 mm</t>
    </r>
  </si>
  <si>
    <r>
      <t xml:space="preserve">OV1
</t>
    </r>
    <r>
      <rPr>
        <sz val="10"/>
        <rFont val="Arial"/>
        <family val="2"/>
        <charset val="238"/>
      </rPr>
      <t>Automatski odzračno-dozračni ventil
DN 50 mm
PN 10 bara
Ugradna duljina 571 mm</t>
    </r>
  </si>
  <si>
    <r>
      <t xml:space="preserve">Poklopac svjetlog otvora Ø600 mm, klase nosivosti D400, </t>
    </r>
    <r>
      <rPr>
        <b/>
        <sz val="10"/>
        <rFont val="Arial"/>
        <family val="2"/>
        <charset val="238"/>
      </rPr>
      <t>bez ventilacijskih otvora</t>
    </r>
    <r>
      <rPr>
        <sz val="10"/>
        <rFont val="Arial"/>
        <family val="2"/>
        <charset val="238"/>
      </rPr>
      <t>.</t>
    </r>
  </si>
  <si>
    <r>
      <t xml:space="preserve">Dobava, doprema i ugradnja jednodijelnog poklopaca za otvore crpne stanice, u plinotjesnoj i vodotjesnoj izvedbi s protupožarnom zaštitom za naknadnu ugradnju na betonsku podlogu.
</t>
    </r>
    <r>
      <rPr>
        <sz val="10"/>
        <rFont val="Arial"/>
        <family val="2"/>
        <charset val="238"/>
      </rPr>
      <t>Pokrovna konstrukcija poklopca je izrađena od lima debljine 5 mm s rebrastim ojačanjima sa donje strane poklopca, nosivosti do 125 kN. Poklopac je opremljen bravicom sa ključem, hidrauličkom zategom za fiksiranje položaja otvorenog poklopca (2 komada), gumenom brtvom ugrađenu po obodu gornje okvirne konstrukcije i inox spojnim materijalom.
Kompletna konstrukcija poklopca je izrađena od inox čelika AISI 316L, s tvorničkim jetkanjem u kupelji i naknadnom pasivizacijom.
U cijenu je uračunat sav potreban spojni materijal (sidreni vijci), rad, pomoćna sredstva i transporti za izvedbu poklopca.
Obračun po komadu dobavljenog i ugrađenog kompletnog poklopca.</t>
    </r>
  </si>
  <si>
    <r>
      <rPr>
        <b/>
        <sz val="10"/>
        <rFont val="Arial"/>
        <family val="2"/>
        <charset val="238"/>
      </rPr>
      <t>Dobava, doprema i ugradnja, tipskih vertikalnih ljestvi od inox čelika AISI 316L za spuštanje u crpnu stanicu.</t>
    </r>
    <r>
      <rPr>
        <sz val="10"/>
        <rFont val="Arial"/>
        <family val="2"/>
        <charset val="238"/>
      </rPr>
      <t xml:space="preserve">
Ljestve su dim. 46x20cm, visine H, sa međusobno povezanim prečkama profila ø 20 mm na razmaku 30 cm, sve prema detalju.
Ljestve su fiksno montirane na zid okna.
Ljestve sukladno HRN EN 13101:2007 ili jednakovrijedne.
Na ljestve čija je visina veća od 3 metra ugrađuje se čvrsta leđna zaštita (počinje oko dva metra od poda), za zaštitu od pada s visine. 
Leđna zaštita mora biti izrađena u obliku kaveza načinjenog od lukova od plosnatog čelika, s unutrašnjim radijusom ne manjim od 70 cm niti većim od 80 cm, koji moraju biti pričvršćeni za stranice ljestava na međusobnom razmaku ne većem od 140 cm. Lukovi moraju biti povezani vertikalama od plosnatog čelika na razmaku ne većem od 25 cm. Leđna zaštita izrađena je od inox čelika AISI 316L, sve prema detalju.
Cijenom stavke su obuhvaćeni svi potrebni radovi, materijali, pomagala i transporti za kompletnu izvedbu rada.</t>
    </r>
    <r>
      <rPr>
        <b/>
        <sz val="10"/>
        <rFont val="Arial"/>
        <family val="2"/>
        <charset val="238"/>
      </rPr>
      <t xml:space="preserve">
</t>
    </r>
    <r>
      <rPr>
        <sz val="10"/>
        <rFont val="Arial"/>
        <family val="2"/>
        <charset val="238"/>
      </rPr>
      <t>Obračun po komadu dobavljenih i ugrađenih vektikalnih ljestvi sa ili bez leđne zaštite.</t>
    </r>
  </si>
  <si>
    <r>
      <t xml:space="preserve">Gornji sloj premaza: 2-komponentna epoksidna smola
Ukupna debljina sloja cca.: 150 µm
Izvedba materijala: G
Kučište pumpe (101) Materijal: Sivi lijev EN-GJL-250
Tlačni poklopac (163) Materijal: Sivi lijev EN-GJL-250
Osovina (210) Materijal: Krom-celik 1.4021+QT800
Rotor (230) Materijal: Sivi lijev EN-GJL-250
Nosač ležaja (330) Materijal: Sivi lijev EN-GJL-250
O-prsten (412) Materijal: Nitril kaučuk NBR
Kućište motora (811) Materijal: Sivi lijev EN-GJL-250
Kabel motora (824) Materijal: Kloropren guma
Vijak (900) Materijal: CrNiMo čelik A4
Vrsta brtve osovine: Mehanicka brtva sa dvostrukim djelovanjem
Tip proizvođača brtvila vratila: MG
Materijal brtve vratila: SIC/SIC/NBR
Kôd brtve osovine: -
Vrsta brtvila vratila: T Mehanicka brtva u tandemskoj izvedbi
Prostor za ugradnju: Standardna brtvena komora
Tip montiranja: Vertikalno
Težina: 109 kg
Zbroj: 158 kg
</t>
    </r>
    <r>
      <rPr>
        <b/>
        <sz val="10"/>
        <rFont val="Arial"/>
        <family val="2"/>
        <charset val="238"/>
      </rPr>
      <t>Obračun po kompletno dobavljenoj i ugrađenoj potopnoj pumpi za otpadnu vodu i kompletom spojnog materijala.</t>
    </r>
  </si>
  <si>
    <t>Obračun po kompletno dobavljenoj crpki, s kompletom spojnog materijala.</t>
  </si>
  <si>
    <t>Jediničnom cijenom stavke su obuhvaćeni svi radovi i transporti potrebni za izvršenje stavke.
Obračun po kompletno dobavljenoj zapornici, s kompletom spojnog materijala.</t>
  </si>
  <si>
    <r>
      <rPr>
        <b/>
        <sz val="10"/>
        <rFont val="Arial"/>
        <family val="2"/>
        <charset val="238"/>
      </rPr>
      <t xml:space="preserve">S1
</t>
    </r>
    <r>
      <rPr>
        <sz val="10"/>
        <rFont val="Arial"/>
        <family val="2"/>
        <charset val="238"/>
      </rPr>
      <t>Spojni komad s prirubnicom i prihvatom za PEHD cijev.
DN 100 mm
PN 10 bara
Ugradna duljina 135 mm</t>
    </r>
  </si>
  <si>
    <r>
      <t xml:space="preserve">FFG1
</t>
    </r>
    <r>
      <rPr>
        <sz val="10"/>
        <rFont val="Arial"/>
        <family val="2"/>
        <charset val="238"/>
      </rPr>
      <t>Ravni komad s obostranim prirubnicama FF.
DN 100 mm
PN 10 bara
Ugradna duljina 300 mm</t>
    </r>
  </si>
  <si>
    <r>
      <t xml:space="preserve">FFG2
</t>
    </r>
    <r>
      <rPr>
        <sz val="10"/>
        <rFont val="Arial"/>
        <family val="2"/>
        <charset val="238"/>
      </rPr>
      <t>Ravni komad s obostranim prirubnicama FF.
DN 100 mm
PN 10 bara
Ugradna duljina 800 mm</t>
    </r>
  </si>
  <si>
    <r>
      <t xml:space="preserve">FFG3
</t>
    </r>
    <r>
      <rPr>
        <sz val="10"/>
        <rFont val="Arial"/>
        <family val="2"/>
        <charset val="238"/>
      </rPr>
      <t>Ravni komad s obostranim prirubnicama FF.
DN 100 mm
PN 10 bara
Ugradna duljina 1000 mm</t>
    </r>
  </si>
  <si>
    <r>
      <rPr>
        <b/>
        <sz val="10"/>
        <rFont val="Arial"/>
        <family val="2"/>
        <charset val="238"/>
      </rPr>
      <t xml:space="preserve">Q1
</t>
    </r>
    <r>
      <rPr>
        <sz val="10"/>
        <rFont val="Arial"/>
        <family val="2"/>
        <charset val="238"/>
      </rPr>
      <t>Luk s prirubnicama 90°.
DN 100 mm
PN 10 bara
Ugradna duljina 150 mm</t>
    </r>
  </si>
  <si>
    <r>
      <rPr>
        <b/>
        <sz val="10"/>
        <rFont val="Arial"/>
        <family val="2"/>
        <charset val="238"/>
      </rPr>
      <t xml:space="preserve">T
</t>
    </r>
    <r>
      <rPr>
        <sz val="10"/>
        <rFont val="Arial"/>
        <family val="2"/>
        <charset val="238"/>
      </rPr>
      <t>Odvojak s prirubnicama.
DN 100 mm
PN 10 bara
Ugradna duljina 360/180 mm</t>
    </r>
  </si>
  <si>
    <r>
      <rPr>
        <b/>
        <sz val="10"/>
        <rFont val="Arial"/>
        <family val="2"/>
        <charset val="238"/>
      </rPr>
      <t>Z1</t>
    </r>
    <r>
      <rPr>
        <sz val="10"/>
        <rFont val="Arial"/>
        <family val="2"/>
        <charset val="238"/>
      </rPr>
      <t xml:space="preserve">
Eliptični zasun s "elastičnim dosjedom" i ručnim kolom, kratki, s prirubnicama.
DN 100 mm
PN 10 bara
Ugradna duljina 190 mm</t>
    </r>
  </si>
  <si>
    <r>
      <rPr>
        <b/>
        <sz val="10"/>
        <rFont val="Arial"/>
        <family val="2"/>
        <charset val="238"/>
      </rPr>
      <t>MDK1</t>
    </r>
    <r>
      <rPr>
        <sz val="10"/>
        <rFont val="Arial"/>
        <family val="2"/>
        <charset val="238"/>
      </rPr>
      <t xml:space="preserve">
Kompenzacija</t>
    </r>
    <r>
      <rPr>
        <sz val="10"/>
        <color rgb="FFFF0000"/>
        <rFont val="Arial"/>
        <family val="2"/>
        <charset val="238"/>
      </rPr>
      <t xml:space="preserve">
</t>
    </r>
    <r>
      <rPr>
        <sz val="10"/>
        <rFont val="Arial"/>
        <family val="2"/>
        <charset val="238"/>
      </rPr>
      <t>Namjena: Pitka voda
DN 100 mm
NP 10 bara 
Ugradna duljina 200 mm</t>
    </r>
  </si>
  <si>
    <r>
      <rPr>
        <b/>
        <sz val="10"/>
        <rFont val="Arial"/>
        <family val="2"/>
        <charset val="238"/>
      </rPr>
      <t>NV2</t>
    </r>
    <r>
      <rPr>
        <sz val="10"/>
        <rFont val="Arial"/>
        <family val="2"/>
        <charset val="238"/>
      </rPr>
      <t xml:space="preserve">
Nepovratni ventil.
DN 100 mm
PN 10 bara
Ugradna duljina 300 mm</t>
    </r>
  </si>
  <si>
    <t>PVC cijev DN 32</t>
  </si>
  <si>
    <r>
      <rPr>
        <b/>
        <sz val="10"/>
        <rFont val="Arial"/>
        <family val="2"/>
        <charset val="238"/>
      </rPr>
      <t xml:space="preserve">L1
</t>
    </r>
    <r>
      <rPr>
        <sz val="10"/>
        <rFont val="Arial"/>
        <family val="2"/>
        <charset val="238"/>
      </rPr>
      <t xml:space="preserve">Lučni komad 90°, </t>
    </r>
    <r>
      <rPr>
        <b/>
        <sz val="10"/>
        <rFont val="Arial"/>
        <family val="2"/>
        <charset val="238"/>
      </rPr>
      <t>DN 32 mm</t>
    </r>
  </si>
  <si>
    <r>
      <rPr>
        <b/>
        <sz val="10"/>
        <rFont val="Arial"/>
        <family val="2"/>
        <charset val="238"/>
      </rPr>
      <t xml:space="preserve">H1
</t>
    </r>
    <r>
      <rPr>
        <sz val="10"/>
        <rFont val="Arial"/>
        <family val="2"/>
        <charset val="238"/>
      </rPr>
      <t xml:space="preserve">Holender, </t>
    </r>
    <r>
      <rPr>
        <b/>
        <sz val="10"/>
        <rFont val="Arial"/>
        <family val="2"/>
        <charset val="238"/>
      </rPr>
      <t>DN 32 mm</t>
    </r>
  </si>
  <si>
    <r>
      <rPr>
        <b/>
        <sz val="10"/>
        <rFont val="Arial"/>
        <family val="2"/>
        <charset val="238"/>
      </rPr>
      <t xml:space="preserve">NV1
</t>
    </r>
    <r>
      <rPr>
        <sz val="10"/>
        <rFont val="Arial"/>
        <family val="2"/>
        <charset val="238"/>
      </rPr>
      <t xml:space="preserve">Nepovratni ventil, </t>
    </r>
    <r>
      <rPr>
        <b/>
        <sz val="10"/>
        <rFont val="Arial"/>
        <family val="2"/>
        <charset val="238"/>
      </rPr>
      <t>DN 32 mm</t>
    </r>
  </si>
  <si>
    <t>Stavka obuhvaća sve poslove ugradnje uključujući spajanje filtera na usisne cijevi kao i puštanje u rad. Jedinična cijena stavke uključuje sav potreban rad, materijal i transporte za izvedbu stavke.
Obračun po komadu dobavljenog, ugrađenog i puštenog u rad filtarskog modula za pročišćivanje zraka.</t>
  </si>
  <si>
    <r>
      <rPr>
        <b/>
        <sz val="10"/>
        <rFont val="Arial"/>
        <family val="2"/>
        <charset val="238"/>
      </rPr>
      <t>Dobava, prijevoz, isporuka, istovar i ugradnja fleksibilnih rebrastih cijevi PVC DN 110 mm</t>
    </r>
    <r>
      <rPr>
        <sz val="10"/>
        <rFont val="Arial"/>
        <family val="2"/>
        <charset val="238"/>
      </rPr>
      <t xml:space="preserve"> za ugradnju el. kabela od el. ormara do crpne stanice.
Jedinična cijena obuhvaća sav potreban materijal i rad.
Obračun po m'.</t>
    </r>
  </si>
  <si>
    <r>
      <rPr>
        <b/>
        <sz val="10"/>
        <rFont val="Arial"/>
        <family val="2"/>
        <charset val="238"/>
      </rPr>
      <t>Dobava, prijevoz, isporuka, istovar i ugradnja fleksibilnih rebrastih cijevi PVC DN 50 mm</t>
    </r>
    <r>
      <rPr>
        <sz val="10"/>
        <rFont val="Arial"/>
        <family val="2"/>
        <charset val="238"/>
      </rPr>
      <t xml:space="preserve"> za ugradnju el. kabela od el. ormara do zračnog filtera.
Jedinična cijena obuhvaća sav potreban materijal i rad.
Obračun po m'.</t>
    </r>
  </si>
  <si>
    <t>Cijene koje se odnose na materijal i opremu u sebi trebaju sadržavati:
* vrijednost opreme i materijala s troškovima transporta i osiguranja do gradilišne deponije 
* cijena obuhvaća i sav potrebni spojni, brtveni i ostali materijal za postavljanje pojedine opreme i materijala u položaj za upotrebu i ispravno funkcioniranje
* za uvoznu opremu cijena treba sadržavati i carinu</t>
  </si>
  <si>
    <t>UKUPNO TLAČNI VOD - GRAĐEVINSKI RADOVI (HRK)</t>
  </si>
  <si>
    <t>UKUPNO CRPNA STANICA - GRAĐEVINSKI RADOVI (HRK)</t>
  </si>
  <si>
    <r>
      <t xml:space="preserve">Izrada izvedbenog projekta koristeći podatke iskolčenja svih naknadno definiranih okana na terenu, kao i trase postojećih instalacija.
</t>
    </r>
    <r>
      <rPr>
        <sz val="10"/>
        <rFont val="Arial"/>
        <family val="2"/>
        <charset val="238"/>
      </rPr>
      <t xml:space="preserve">Izvedbeni projekt treba izraditi u skladu sa glavnim projektom te uputama definiranim u sklopu tehničkih specifikacija, kao i svim nastalim promjenama nakon definiranja pozicija postojećih podzemnih instalacija. Izvedbeni projekt potrebno je predati kao digitalnu snimku u '.dwg' formatu na CD-u, uz pet (5) primjerka uvezanog elaborata. U izvedbeni projekt uključiti sve projektirane instalacije i objekte.
</t>
    </r>
    <r>
      <rPr>
        <b/>
        <sz val="10"/>
        <rFont val="Arial"/>
        <family val="2"/>
        <charset val="238"/>
      </rPr>
      <t>Jediničnom cijenom stavke obraditi sve potrebne terenske i uredske radove, uključujući sve potrebne geodetske radove te materijale za izradu kompleta stavke.</t>
    </r>
  </si>
  <si>
    <r>
      <t>Pažljivi ručni iskop probnih šliceva</t>
    </r>
    <r>
      <rPr>
        <sz val="10"/>
        <rFont val="Arial"/>
        <family val="2"/>
        <charset val="238"/>
      </rPr>
      <t xml:space="preserve"> na mjestima postojećih instalacija za utvrđivanje točnog položaja postojećih instalacija.
Prosječno 3 m</t>
    </r>
    <r>
      <rPr>
        <vertAlign val="superscript"/>
        <sz val="10"/>
        <rFont val="Arial"/>
        <family val="2"/>
        <charset val="238"/>
      </rPr>
      <t>3</t>
    </r>
    <r>
      <rPr>
        <sz val="10"/>
        <rFont val="Arial"/>
        <family val="2"/>
        <charset val="238"/>
      </rPr>
      <t xml:space="preserve"> iskopa po 1 probnom šlicu. Planira se izvedba 2 iskopa po postojećim instalacijama na terenu.
</t>
    </r>
    <r>
      <rPr>
        <b/>
        <sz val="10"/>
        <rFont val="Arial"/>
        <family val="2"/>
        <charset val="238"/>
      </rPr>
      <t>Jedinična cijena stavka uključuje sve potrebne radove, materijale, pomoćna sredstva i transporte za kompletnu izvedbu stavke.</t>
    </r>
    <r>
      <rPr>
        <sz val="10"/>
        <rFont val="Arial"/>
        <family val="2"/>
        <charset val="238"/>
      </rPr>
      <t xml:space="preserve"> 
Obračun po komplet izvedenom ručnom iskopu probnih šliceva.</t>
    </r>
  </si>
  <si>
    <r>
      <t xml:space="preserve">Prije početka zemljanih radova u suradnji sa nadležnim institucijama </t>
    </r>
    <r>
      <rPr>
        <b/>
        <sz val="10"/>
        <rFont val="Arial"/>
        <family val="2"/>
        <charset val="238"/>
      </rPr>
      <t>utvrditi dubine i pozicije svih podzemnih instalacija</t>
    </r>
    <r>
      <rPr>
        <sz val="10"/>
        <rFont val="Arial"/>
        <family val="2"/>
        <charset val="238"/>
      </rPr>
      <t xml:space="preserve"> duž čitave trase, te označiti njihove trase na terenu.
O početku radova izvjestiti nadležne službe i dogovoriti način izvođenja radova da ne dođe do njihovog oštećenja. Nakon obilježavanja instalacija potrebno je u dogovoru s nadležnim društvom, u čijem su vlasništvu nadležne instalacije, izvršiti eventualne korekcije trasa kolektora iz glavnog projekta i definirati mjere zaštite instalacija, te eventualna potrebna prelaganja. Navedeni dogovori trebaju se zapisnički potvrditi od strane nadležnih društava, nadzora i izvođača.
Potrebno je obaviti zapisničku primopredaju označenih instalacija na terenu, te prijedloge rješenja za eventualna potrebna prelaganja.
U cijenu su uključene sve eventualne naknade za potrebe obilježavanja postojećih instalacija.</t>
    </r>
  </si>
  <si>
    <r>
      <t>Kompletna izrada, postava i demontaža po dovršenim radovima privremenih prijelaza - mostića</t>
    </r>
    <r>
      <rPr>
        <sz val="10"/>
        <rFont val="Arial"/>
        <family val="2"/>
        <charset val="238"/>
      </rPr>
      <t xml:space="preserve"> preko kanala gradilišta </t>
    </r>
    <r>
      <rPr>
        <b/>
        <sz val="10"/>
        <rFont val="Arial"/>
        <family val="2"/>
        <charset val="238"/>
      </rPr>
      <t>za prijelaz vozila</t>
    </r>
    <r>
      <rPr>
        <sz val="10"/>
        <rFont val="Arial"/>
        <family val="2"/>
        <charset val="238"/>
      </rPr>
      <t xml:space="preserve"> tijekom izvođenja radova.
Čelični "mostići" - prijelazi  za vozila širine 2,50 m moraju biti dovoljne nosivosti za prihvat teških prometnih opterećenja, radi odvijanja prometa tijekom izvođenja radova. Prijelaze - "mostiće" za potrebe vozila koncipirati na način da bude jednostavna njihova postava, demontaža te preseljenje na drugu poziciju po okončanju radova.
Jedinična cijena uključuje sve potrebne radove, materijale, pomoćna sredstva i transporte za komplet izvedbu radova.</t>
    </r>
    <r>
      <rPr>
        <b/>
        <sz val="10"/>
        <rFont val="Arial"/>
        <family val="2"/>
        <charset val="238"/>
      </rPr>
      <t xml:space="preserve">
</t>
    </r>
    <r>
      <rPr>
        <sz val="10"/>
        <rFont val="Arial"/>
        <family val="2"/>
        <charset val="238"/>
      </rPr>
      <t>Obračun po komadu mostića.</t>
    </r>
  </si>
  <si>
    <r>
      <t>Dobava, doprema i zatrpavanje dijela rova iznad pješčane posteljice cjevovoda zamjenskim materijalom ili odgovarajućim materijalom iz iskopa koji je sa maks. 10% primjesa zemlje.</t>
    </r>
    <r>
      <rPr>
        <sz val="10"/>
        <rFont val="Arial"/>
        <family val="2"/>
        <charset val="238"/>
      </rPr>
      <t xml:space="preserve">
Zamjenski materijal je kameni materijal bez prisustva zemljanih čestica. Zatrpavanje u slojevima debljine do 30 cm s polijevanjem vodom i pažljivim ručnim ili strojnim nabijanjem. Maksimalni promjer frakcije 100 mm sa zatrpavanjem prvog sloja ručno, a ostatak strojno.
Zatrpavanje sa zbijanjem izvesti do kolničke konstrukcije.
Predviđeno je 100 %-tno zatrpavanje zamjenskim materijalom, ukoliko se procijeni da materijal iz iskopa zadovoljava uvjete propisane za zamjenski materijal, može se koristiti za zatrpavanje uz odobrenje nadzornog inženjera.
Povećanje zatrpavanja uslijed proširenog presjeka zbog neravnomjernosti iskopa uključiti u jediničnu cijenu radova.
Jedinična cijena stavke uključuje sav potreban rad, materijal i transport za izvedbu opisanog rada.</t>
    </r>
  </si>
  <si>
    <r>
      <rPr>
        <u/>
        <sz val="10"/>
        <rFont val="Arial"/>
        <family val="2"/>
        <charset val="238"/>
      </rPr>
      <t>Zahtjevi za crpku:</t>
    </r>
    <r>
      <rPr>
        <sz val="10"/>
        <rFont val="Arial"/>
        <family val="2"/>
        <charset val="238"/>
      </rPr>
      <t xml:space="preserve">
Radni medij: Voda, Čista voda
Maksimalna temperatura medija: 20,0 °C
Temperaturne granice za izabrani materijal maks.: 40,0 °C
Gustoća: 998 kg/m³
Viskozitet: 1,00 mm²/s
slobodni prolaz do: 10,0 mm
Tlačni priključak (nazivni tlak): PN 6
Frekvencija: 50 Hz
Izmjereni napon: 230 V
Maksimalna nazivna struja: 1,9 A
Broj okretaja: 2800
Stopa motora: 180,0 °
Rashladni omotač: bez
Priključak struje: Šuko tip E
Vrsta brtve osovine: Brtvilo vratila
Vrsta brtvila vratila: PW brtveni prsten vratila na strani crpke
Prostor za ugradnju: Standardna brtvena komora</t>
    </r>
  </si>
  <si>
    <r>
      <t>Dobava, prijevoz, isporuka, istovar i ugradnja kemijskog filtarskog modula za pročišćivanje zraka</t>
    </r>
    <r>
      <rPr>
        <sz val="10"/>
        <rFont val="Arial"/>
        <family val="2"/>
        <charset val="238"/>
      </rPr>
      <t>, tj. za uklanjanje štetnih otpadnih plinova.
Uređaj za pročišćavanje otpadnog zraka mora biti sljedećih karakteristika:
* Uređaj s minimalno dvokomponentnom ispunom za kemijsku razgradnju otpadnih plinova
* Ispuna je od kemijskih medija sastavljenih od suhog granulata ugljika i drugih aktivnih tvari koje omogućuju optimalno odvijanje kemijskih reakcija
* Uređaj mora imati ventil za separaciju kondenzata, demontažni pokrov i dva otvora za uzimanje uzoraka, a se sastoji od: 
- tijela za ispunu (cilindričnog oblika)
- poklopca (od stakloplastike)
- ventilatora
* Tijelo od polietilena debljine 6,4 mm otpornog na koroziju od otpadne vode, promjera 55,9 cm i visine 91,4 cm
* Maks. protok zraka: 170 m³/h
* Količina ispune: 100 kg
* Promjer priključka ulaza zraka: 100 mm
* Ukupna masa (s ispunom): 184 kg</t>
    </r>
  </si>
  <si>
    <r>
      <rPr>
        <b/>
        <sz val="10"/>
        <rFont val="Arial"/>
        <family val="2"/>
        <charset val="238"/>
      </rPr>
      <t>Potopna pumpa za otpadnu vodu</t>
    </r>
    <r>
      <rPr>
        <sz val="10"/>
        <rFont val="Arial"/>
        <family val="2"/>
        <charset val="238"/>
      </rPr>
      <t xml:space="preserve">
Crpka s podvodnim motorom kao uspravni, uronski blok agregat za mokru ugradnju, jednostupanjski, s trofaznim motorom prema VDE smjernicama.
Radni medij: Otpadna voda, komunalna, netretirana
Maksimalna temperatura medija: 20,0 °C
Temperaturne granice za izabrani materijal maks.: 60,0 °C
Zapreminski protok: 6,033 l/s
Visina dizanja: 28,32 m
Preuzeta snaga: 4,81 kW
Maks. snaga za karakteristicnu krivulju: 5,80 kW
Min. dozv. pumpani protok: 0,305 l/s
Visina dizanja nulte tocke: 30,29 m
Min. dozv. maseni protok: 0,31 kg/s
NPSH pumpe: 4,54</t>
    </r>
  </si>
  <si>
    <r>
      <rPr>
        <b/>
        <u/>
        <sz val="10"/>
        <rFont val="Arial"/>
        <family val="2"/>
        <charset val="238"/>
      </rPr>
      <t>Napomena:</t>
    </r>
    <r>
      <rPr>
        <b/>
        <sz val="10"/>
        <rFont val="Arial"/>
        <family val="2"/>
        <charset val="238"/>
      </rPr>
      <t xml:space="preserve">
U stavkama troškovnika za opremu i instalacijski materijal uračunati su nabava, transport i ugradnja.
U stavkama troškovnika za opremu navedeni su proizvođači kako bi se moglo nuditi i opremu drugih proizvođača koja mora biti ekvivalentna po kvaliteti i funkciji.</t>
    </r>
  </si>
  <si>
    <t>Polaganje i spajanje napojnog kabela PP00-Y 4x10 i zaštitnog vodiča P/F-Y 50 u PVC cijevi dužine 20m sa KPMO na ROCS.</t>
  </si>
  <si>
    <t>PVC cijevi DN 110mm komplet sa spojnicama i koljenima za zaštitu kabela.</t>
  </si>
  <si>
    <t>Ispitivanje instalacije, funkcionalno ispitivanje, te puštanje u pogon.</t>
  </si>
  <si>
    <t>UKUPNO STAVKA: NAPAJANJE CRPNE STANICE</t>
  </si>
  <si>
    <t>-tropolni strujni limitator 3x16A</t>
  </si>
  <si>
    <t>-prenaponski odvodnik 255VAC, 20kA sa kontaktom</t>
  </si>
  <si>
    <t>-mostić za uzemljenje 4-struki</t>
  </si>
  <si>
    <t>-glavna preklopka 25A/1-0-2/4P za ugradnju na vrata</t>
  </si>
  <si>
    <t>-zaštitni uređaj diferenc. struje FI-N 25/4/0,3</t>
  </si>
  <si>
    <t>-uređaj za automatsko daljinsko sklapanje zaštitnog uređaja diferencijalne struje</t>
  </si>
  <si>
    <t>-zaštitni uređaj diferenc. struje FI-N 25/2/0,03</t>
  </si>
  <si>
    <t>-zaštitni uređaj diferenc. struje FI-N 25/4/0,03</t>
  </si>
  <si>
    <t>-zaštitni prekidač B6/1</t>
  </si>
  <si>
    <t>-zaštitni prekidač C10/1</t>
  </si>
  <si>
    <t>-zaštitni prekidač B6/3</t>
  </si>
  <si>
    <t>-zaštitni prekidač C10/3</t>
  </si>
  <si>
    <t>-industrijski utikač za napravu 16A-5P</t>
  </si>
  <si>
    <t>-industrijska priključnica 16A-4P</t>
  </si>
  <si>
    <t>-šuko utičnica za DIN nosač</t>
  </si>
  <si>
    <t>-regulator temperature 0-60 C</t>
  </si>
  <si>
    <t>-grijač 100W 140-250V AC/DC</t>
  </si>
  <si>
    <t>-svjetiljka za ormar IP20</t>
  </si>
  <si>
    <t>-spremnik A4 za nacrte</t>
  </si>
  <si>
    <t>-rele za nadzor tri faze</t>
  </si>
  <si>
    <t>-voltmetarska preklopka L-L; 0; L-N za ugradnju na vrata</t>
  </si>
  <si>
    <t>-voltmetar 96x96mm, 500VAC za ugradnju na vrata</t>
  </si>
  <si>
    <t>-grebenasta sklopka 20A 1-0-2 2P za ugradnju na vrata</t>
  </si>
  <si>
    <t>-grebenasta sklopka 20A 0-1 1P za ugradnju na vrata</t>
  </si>
  <si>
    <t>-rele za kontrolu temperature i prodora vode u crpku sa podnožjem.</t>
  </si>
  <si>
    <t>-motorska zaštitna sklopka 9,0-12,0A/3P</t>
  </si>
  <si>
    <t>-motorska zaštitna sklopka 0,90-1,25A/3P</t>
  </si>
  <si>
    <t>-pomoćni kontakt radni za motorsku zaštitnu sklopku</t>
  </si>
  <si>
    <t>-sklopnik 5,5kW/230V</t>
  </si>
  <si>
    <t>-pomoćni kontakt mirni za sklopnik</t>
  </si>
  <si>
    <t>-kondenzatorski sklopnik 12,5kVAr/230V</t>
  </si>
  <si>
    <t>-vremenski rele kašnjenja uklopa 1-polni uskočni, za kombinaciju  zvijezda-trokut</t>
  </si>
  <si>
    <t>-kondenzator za kompenz. 2,5kVAr</t>
  </si>
  <si>
    <t>-strujni transformator 40/5A</t>
  </si>
  <si>
    <t>-ampermetar 96x96mm za strujni transformator</t>
  </si>
  <si>
    <t>-skala za ampermetar 20AAC</t>
  </si>
  <si>
    <t>-strujni pretvarač 0-5AAC/4-20mADC</t>
  </si>
  <si>
    <t>-brojač pogonskih radnih sati 220VAC 50Hz sa zaslonom</t>
  </si>
  <si>
    <t>-stabilizirani ispravljač 24VDC, 0,5A</t>
  </si>
  <si>
    <t>-rele sa 3 preklopna kontakta-10A-230VAC</t>
  </si>
  <si>
    <t>-podnožje 11 polno za rele</t>
  </si>
  <si>
    <t>-minijaturni rele sa 4 preklopna kontakta-6A-24VDC</t>
  </si>
  <si>
    <t>-podnožje za minijaturni rele</t>
  </si>
  <si>
    <t>-krajnja sklopka za vrata ormara</t>
  </si>
  <si>
    <t>-ultrazvučni mjerač nivoa sa pokaznim instrumentom i pripadnom sondom sa 20m kabela, napajanje 24VDC.</t>
  </si>
  <si>
    <t>-miliampermetar 4-20mA, 96x96mm</t>
  </si>
  <si>
    <t>-skala 0-100%</t>
  </si>
  <si>
    <t>-ugradnja bez nabave LCD pokaznog instrumenta (operaterski panel)</t>
  </si>
  <si>
    <t>-montažni elementi, sabirnice, stezaljke, vezni i spojni materijal, ožičenje, oznake, natpisne pločice.</t>
  </si>
  <si>
    <t>UKUPNO: ROCS (polje energetike i automatike)</t>
  </si>
  <si>
    <t>-zaštitni prekidač B2/2 za 24VDC</t>
  </si>
  <si>
    <t xml:space="preserve">PROCESORSKA OPREMA SUSTAVA DNU ZA AUTOMATSKI RAD OPREME I PRIHVAT I PREDAJU PODATAKA U DISPEČERSKI CENTAR </t>
  </si>
  <si>
    <t>Daljinska telemetrijska postaja (PLC) modularne izvedbe sa sljedećim karakteristikama:</t>
  </si>
  <si>
    <t>-8 analognih ulaza,</t>
  </si>
  <si>
    <t>-32 digitalna ulaza,</t>
  </si>
  <si>
    <t xml:space="preserve">-8 digitalnih izlaza, </t>
  </si>
  <si>
    <t>-napojni modul sa pripadnom aku. baterijom (napajaju  se i 2 ultrazvučna mjerača nivoa sa 24VDC),</t>
  </si>
  <si>
    <t>-modemski modul za komunikaciju sa radio uređajem,</t>
  </si>
  <si>
    <t>-pretvarač 24VDC/12VDC za napajanje radio uređaja.</t>
  </si>
  <si>
    <t>Radio uređaj za rad na valnoj duljini od 0.7m.</t>
  </si>
  <si>
    <t>Ishodovanje potrebnih dozvola za nabavu i upotrebu radio uređaja.</t>
  </si>
  <si>
    <t>-pripadna programska podrška,</t>
  </si>
  <si>
    <t>-napajanje 24VDC,</t>
  </si>
  <si>
    <t>-originalni kabel za spoj na PLC duž. 3m.</t>
  </si>
  <si>
    <t>Sistemska programska podrška za ostvarivanje veze sa Komandnim centrom.</t>
  </si>
  <si>
    <t>Programska podrška za prihvat i obradu ulaznih podataka u telemetrijsku stanicu i generiranje izlaznih komandi za automatski rad CS.</t>
  </si>
  <si>
    <t>Izmjena programa i izrada novih funkcionalnih slika vezanih za crpnu stanicu u centralnoj telemetrijskoj stanici u Komandnom centru.</t>
  </si>
  <si>
    <t>Ispitivanje opreme, ostvarivanje veze sa Komandnim centrom, puštanje u pogon i tehnička dokumentacija.</t>
  </si>
  <si>
    <t xml:space="preserve">UKUPNO ROCS: (polje daljinskog nadzora i  upravljanja)                                                             </t>
  </si>
  <si>
    <t>Montaža razvodnog  ormara ROCS sastavljenog iz dva polja na betonsko postolje.</t>
  </si>
  <si>
    <t>Nabava, polaganje u postojeću zaštitnu cijev i spajanje energetskog kabela NYY-J 3x1,5 između dva polja razvodnog ormara dužine 5m.</t>
  </si>
  <si>
    <t>Nabava, polaganje u postojeću zaštitnu cijev i spajanje mjerno-signalnog kabela LiYCY 12x0,5 između dva polja razvodnog ormara dužine 20m.</t>
  </si>
  <si>
    <t>Usmjerena antena za valno područje 0,7m.</t>
  </si>
  <si>
    <t>Antenski stup sa pripadajućim priborom.</t>
  </si>
  <si>
    <t>Nabava, polaganje u postojeću zaštitnu cijev i spajanje koaksijalnog kabela između antene i radio uređaja dužine 5m.</t>
  </si>
  <si>
    <t>Nivosklopka sa preklopnim kontaktom.</t>
  </si>
  <si>
    <t>Prokromski nosač za montažu nivosklopki na zid.</t>
  </si>
  <si>
    <t>Polaganje u postojeću zaštitnu cijev i spajanje originalnih kabela dvije nivosklopke između ROCS i nivosklopki dužine 2x10m.</t>
  </si>
  <si>
    <t>Nabava, polaganje u postojeću zaštitnu cijev i spajanje energetskog kabela NYY-J 4x1,5 između ROCS i filtera zraka dužine 5m.</t>
  </si>
  <si>
    <t>Polaganje u postojeću zaštitnu cijev i spajanje originalnih kabela dvije crpke između CS i ROCS dužine 2x10m.</t>
  </si>
  <si>
    <t>Prokromski nosač ultrazvučne sonde i montaža u CS.</t>
  </si>
  <si>
    <t>Polaganje u postojeću zaštitnu cijev i spajanje originalnih kabela dvije ultrazvučne sonde između CS i ROCS dužine 2x10m.</t>
  </si>
  <si>
    <t>Nabava i polaganje u zemlju i beton PVC fleksibilne cijevi DN 75 za zaštitu kabela.</t>
  </si>
  <si>
    <t>Nabava i polaganje PVC cijevi raznih presjeka položene na OG obujmice za zaštitu kabela.</t>
  </si>
  <si>
    <t>Nabava i polaganje PVC kabelskih kanala raznih širina sa poklopcima za zaštitu kabela.</t>
  </si>
  <si>
    <t>Nabava i polaganje INOX kabelskih trasa 100/60 sa poklopcima za zaštitu kabela.</t>
  </si>
  <si>
    <t>Nabava i polaganje savitljivih SAPA cijevi raznih profila za zaštitu kabela.</t>
  </si>
  <si>
    <t>Građevinski radovi u vidu štemanja, izrade otvora i prodora u betonu.</t>
  </si>
  <si>
    <t>Sitni instalacijski materijal, te sitni nepredviđeni radovi.</t>
  </si>
  <si>
    <t>Izrada izvedbenog projekta.</t>
  </si>
  <si>
    <t>Izrada projekta izvedenog stanja sa pripadnom tehničkom dokumentacijom  nakon završetka radova.</t>
  </si>
  <si>
    <t>Ispitivanje instalacije i atesti</t>
  </si>
  <si>
    <t>Funkcionalno ispitivanje opreme i puštanje postrojenja u pogon.</t>
  </si>
  <si>
    <t>B.1.</t>
  </si>
  <si>
    <t>-podnožje za prenaponski odvodnik sa pomoćnim kontaktom</t>
  </si>
  <si>
    <t>Signalizacijski instrument sa sljedećim karakteristikama:
-napajanje 230VAC,
-izlazni napon za slobodnopotencijalne kontakte signalizacija: 12VDC,
-prikaz signalizacija sa 6 raznobojnih ultrasvijetlih LED dioda i prostorom za pripadni tekst,
-kućište za ugradnju na vrata razvodnog ormara (96x96mm).</t>
  </si>
  <si>
    <t>B.2.</t>
  </si>
  <si>
    <t>Poliesterski razvodni ormar ROCS, polje energetike i automatike, samostojeće izvedbe za vanjsku montažu dim. v. 1500 x š. 1250 x d. 420 mm sa dvostrukim vratima, temeljnom pločom, niskim postoljem i bravicama za zaključavanje. Ugrađena su dvostruka vrata s tim da se upravljačke sklopke, signalni i pokazni instrumenti nalaze na unutarnjim vratima.
Ugrađena je sljedeća oprema:</t>
  </si>
  <si>
    <t>LCD pokazni instrument (operaterski panel), montira se u polje energetike i automatike.
Karakteristike:</t>
  </si>
  <si>
    <r>
      <rPr>
        <u/>
        <sz val="10"/>
        <rFont val="Arial"/>
        <family val="2"/>
        <charset val="238"/>
      </rPr>
      <t xml:space="preserve">NAPOMENA:
</t>
    </r>
    <r>
      <rPr>
        <sz val="10"/>
        <rFont val="Arial"/>
        <family val="2"/>
        <charset val="238"/>
      </rPr>
      <t>Investitor posjeduje sustav daljinskog nadzora i upravljanja proizvođača Zagrel Rittmeyer te je moguće nuditi i opremu drugih proizvođača koja mora biti ekvivalentna po kvaliteti i funkciji i biti kompatibilna sa postojećim sustavom DNU.</t>
    </r>
  </si>
  <si>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</si>
  <si>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</si>
  <si>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</si>
  <si>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</si>
  <si>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</si>
  <si>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</si>
  <si>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</si>
  <si>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</si>
  <si>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</si>
  <si>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</si>
  <si>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</si>
  <si>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</si>
  <si>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</si>
  <si>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</si>
  <si>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</si>
  <si>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</si>
  <si>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</si>
  <si>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</si>
  <si>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</si>
  <si>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</si>
  <si>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</si>
  <si>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</si>
  <si>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</si>
  <si>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</si>
  <si>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Traka FeZn 25x4 položena u temelj građevine.</t>
  </si>
  <si>
    <t>Traka FeZn 25x4 položena u zemlju okolo građevine.</t>
  </si>
  <si>
    <t>Traka FeZn 20x3 položena od sabirnice za izjednačenje potencijala do većih metalnih masa na nosačima za zid.</t>
  </si>
  <si>
    <t>Vodič P/F-Y 6 i 10 za premoštenje cijevnih prirubnica i povezivanje metalnih masa.</t>
  </si>
  <si>
    <t>Vodič P/F-Y 16 za premoštenje cijevnih prirubnica i povezivanje metalnih masa.</t>
  </si>
  <si>
    <t>Sabirnica IPMM FeZn 25x4 duljine 50cm sa montažom na zid.</t>
  </si>
  <si>
    <t>Križni komad prema standardu N.B4.936 i izvedba spoja trake na traku.</t>
  </si>
  <si>
    <t>Križni komad prema standardu N.B4.936 i izvedba spoja trake na traku u zemlji (zaliven bitumenom).</t>
  </si>
  <si>
    <t>Spojevi trake na metalne mase izvedeni vijčano ili varenjem.</t>
  </si>
  <si>
    <t>Spojevi vodiča P/F-Y 6, P/F-Y 10 i P/F-Y 16 na metalne mase.</t>
  </si>
  <si>
    <t>Zupčaste podloške M 16, M20 i M24 i postavljanje na vijke.</t>
  </si>
  <si>
    <t>Ispitivanje instalacije uzemljenja i atesti.</t>
  </si>
  <si>
    <t>C.1.</t>
  </si>
  <si>
    <t>C.2.</t>
  </si>
  <si>
    <t>C.4.</t>
  </si>
  <si>
    <t>C.5.</t>
  </si>
  <si>
    <t>C.6.</t>
  </si>
  <si>
    <t>C.7.</t>
  </si>
  <si>
    <t>C.8.</t>
  </si>
  <si>
    <t>C.9.</t>
  </si>
  <si>
    <t>C.3.</t>
  </si>
  <si>
    <t>C.10.</t>
  </si>
  <si>
    <t>C.11.</t>
  </si>
  <si>
    <t>C.12.</t>
  </si>
  <si>
    <t>C.13.</t>
  </si>
  <si>
    <t>UKUPNO STAVKA: UZEMLJENJE I IZJEDNAČENJE POTENCIJALA METALNIH MASA CS</t>
  </si>
  <si>
    <t>REKAPITULACIJA: CRPNA STANICA - ELEKTROTEHNIČKI RADOVI</t>
  </si>
  <si>
    <t>UKUPNO CRPNA STANICA - ELEKTROTEHNIČKI RADOVI (HRK)</t>
  </si>
  <si>
    <t>SVEUKUPNA REKAPITULACIJA</t>
  </si>
  <si>
    <t>CRPNA STANICA - GRAĐEVINSKI RADOVI</t>
  </si>
  <si>
    <t>CRPNA STANICA - ELEKTROTEHNIČKI RADOVI</t>
  </si>
  <si>
    <t>SVEUKUPNO (HRK)</t>
  </si>
  <si>
    <t>PDV 25% (HRK)</t>
  </si>
  <si>
    <t>Poliesterski razvodni ormar ROCS, polje daljinskog nadzora i upravljanja, samostojeće izvedbe za vanjsku montažu dim. v. 1500 x š. 1250 x d. 420 mm sa dvostrukim vratima, temeljnom pločom, niskim postoljem i bravicama za zaključavanje.Ugrađena su dvostruka vrata s tim da se upravljačke sklopke, signalni i pokazni instrumenti nalaze na unutarnjim vratima.
Ugrađena je sljedeća oprema: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</si>
</sst>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n_-;\-* #,##0.00\ _k_n_-;_-* &quot;-&quot;??\ _k_n_-;_-@_-"/>
    <numFmt numFmtId="164" formatCode="_-* #,##0.00_-;\-* #,##0.00_-;_-* &quot;-&quot;??_-;_-@_-"/>
    <numFmt numFmtId="165" formatCode="_-* #,##0.00_-;\-* #,##0.00_-;_-* \-??_-;_-@_-"/>
    <numFmt numFmtId="166" formatCode="#,##0.00\ &quot;kn&quot;"/>
    <numFmt numFmtId="167" formatCode="@\ &quot;*&quot;"/>
    <numFmt numFmtId="168" formatCode="_-* #,##0\ _$_-;\-* #,##0\ _$_-;_-* &quot;-&quot;\ _$_-;_-@_-"/>
    <numFmt numFmtId="169" formatCode="#,##0.00\ [$€-1]"/>
  </numFmts>
  <fonts count="43">
    <font>
      <sz val="10"/>
      <name val="Arial"/>
    </font>
    <font>
      <sz val="11"/>
      <color indexed="8"/>
      <name val="Calibri"/>
      <family val="2"/>
      <charset val="238"/>
    </font>
    <font>
      <sz val="10"/>
      <name val="Arial"/>
      <family val="2"/>
      <charset val="238"/>
    </font>
    <font>
      <sz val="11"/>
      <color indexed="8"/>
      <name val="Calibri"/>
      <family val="2"/>
      <charset val="238"/>
    </font>
    <font>
      <sz val="9"/>
      <name val="Arial CE"/>
      <family val="2"/>
      <charset val="238"/>
    </font>
    <font>
      <sz val="10"/>
      <name val="Arial CE"/>
      <charset val="238"/>
    </font>
    <font>
      <sz val="10"/>
      <name val="Helv"/>
    </font>
    <font>
      <sz val="12"/>
      <name val="Arial CE"/>
      <charset val="238"/>
    </font>
    <font>
      <sz val="10"/>
      <name val="Sun DRACO"/>
      <family val="3"/>
    </font>
    <font>
      <b/>
      <sz val="10"/>
      <name val="Arial"/>
      <family val="2"/>
      <charset val="238"/>
    </font>
    <font>
      <sz val="10"/>
      <name val="Helv"/>
      <charset val="204"/>
    </font>
    <font>
      <sz val="12"/>
      <name val="Times New Roman CE"/>
      <family val="1"/>
      <charset val="238"/>
    </font>
    <font>
      <sz val="10"/>
      <name val="Arial"/>
      <family val="2"/>
      <charset val="238"/>
    </font>
    <font>
      <sz val="11"/>
      <name val="Times New Roman CE"/>
      <charset val="238"/>
    </font>
    <font>
      <sz val="10"/>
      <name val="Arial Narrow"/>
      <family val="2"/>
      <charset val="238"/>
    </font>
    <font>
      <sz val="8"/>
      <name val="Arial"/>
      <family val="2"/>
    </font>
    <font>
      <b/>
      <sz val="11"/>
      <name val="Arial"/>
      <family val="2"/>
      <charset val="238"/>
    </font>
    <font>
      <b/>
      <sz val="12"/>
      <name val="Arial"/>
      <family val="2"/>
      <charset val="238"/>
    </font>
    <font>
      <b/>
      <u/>
      <sz val="10"/>
      <name val="Arial"/>
      <family val="2"/>
    </font>
    <font>
      <sz val="11"/>
      <name val="Times New Roman CE"/>
      <family val="1"/>
      <charset val="238"/>
    </font>
    <font>
      <sz val="11"/>
      <color indexed="8"/>
      <name val="Calibri"/>
      <family val="2"/>
    </font>
    <font>
      <sz val="11"/>
      <name val="Arial"/>
      <family val="2"/>
      <charset val="238"/>
    </font>
    <font>
      <b/>
      <sz val="14"/>
      <name val="Arial"/>
      <family val="2"/>
      <charset val="238"/>
    </font>
    <font>
      <sz val="11"/>
      <color theme="1"/>
      <name val="Calibri"/>
      <family val="2"/>
      <charset val="238"/>
      <scheme val="minor"/>
    </font>
    <font>
      <sz val="11"/>
      <color theme="1"/>
      <name val="Calibri"/>
      <family val="2"/>
      <scheme val="minor"/>
    </font>
    <font>
      <sz val="12"/>
      <name val="Arial"/>
      <family val="2"/>
      <charset val="238"/>
    </font>
    <font>
      <sz val="11"/>
      <name val="Arial CE"/>
      <charset val="238"/>
    </font>
    <font>
      <vertAlign val="superscript"/>
      <sz val="10"/>
      <name val="Arial"/>
      <family val="2"/>
      <charset val="238"/>
    </font>
    <font>
      <b/>
      <sz val="10"/>
      <color rgb="FFFF0000"/>
      <name val="Arial"/>
      <family val="2"/>
      <charset val="238"/>
    </font>
    <font>
      <sz val="10"/>
      <color rgb="FFFF0000"/>
      <name val="Arial"/>
      <family val="2"/>
      <charset val="238"/>
    </font>
    <font>
      <b/>
      <u/>
      <sz val="10"/>
      <name val="Arial"/>
      <family val="2"/>
      <charset val="238"/>
    </font>
    <font>
      <u/>
      <sz val="10"/>
      <name val="Arial"/>
      <family val="2"/>
      <charset val="238"/>
    </font>
    <font>
      <sz val="14"/>
      <name val="Arial"/>
      <family val="2"/>
      <charset val="238"/>
    </font>
    <font>
      <b/>
      <i/>
      <sz val="10"/>
      <name val="Arial"/>
      <family val="2"/>
      <charset val="238"/>
    </font>
    <font>
      <sz val="10"/>
      <color theme="0"/>
      <name val="Arial"/>
      <family val="2"/>
      <charset val="238"/>
    </font>
    <font>
      <sz val="10"/>
      <name val="Trebuchet MS"/>
      <family val="2"/>
      <charset val="238"/>
    </font>
    <font>
      <b/>
      <vertAlign val="superscript"/>
      <sz val="10"/>
      <name val="Arial"/>
      <family val="2"/>
      <charset val="238"/>
    </font>
    <font>
      <sz val="10.5"/>
      <name val="Arial"/>
      <family val="2"/>
      <charset val="238"/>
    </font>
    <font>
      <sz val="8"/>
      <name val="Arial"/>
      <family val="2"/>
      <charset val="238"/>
    </font>
    <font>
      <b/>
      <sz val="14"/>
      <color theme="1"/>
      <name val="Arial"/>
      <family val="2"/>
      <charset val="238"/>
    </font>
    <font>
      <b/>
      <sz val="10"/>
      <color theme="1"/>
      <name val="Arial"/>
      <family val="2"/>
      <charset val="238"/>
    </font>
    <font>
      <sz val="9"/>
      <color theme="1"/>
      <name val="Arial"/>
      <family val="2"/>
      <charset val="238"/>
    </font>
    <font>
      <sz val="10"/>
      <color theme="1"/>
      <name val="Arial"/>
      <family val="2"/>
      <charset val="238"/>
    </font>
  </fonts>
  <fills count="8">
    <fill>
      <patternFill patternType="none"/>
    </fill>
    <fill>
      <patternFill patternType="gray125"/>
    </fill>
    <fill>
      <patternFill patternType="gray0625"/>
    </fill>
    <fill>
      <patternFill patternType="solid">
        <fgColor indexed="27"/>
        <bgColor indexed="41"/>
      </patternFill>
    </fill>
    <fill>
      <patternFill patternType="solid">
        <fgColor indexed="26"/>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52">
    <border>
      <left/>
      <right/>
      <top/>
      <bottom/>
      <diagonal/>
    </border>
    <border>
      <left/>
      <right/>
      <top style="hair">
        <color indexed="64"/>
      </top>
      <bottom style="hair">
        <color indexed="64"/>
      </bottom>
      <diagonal/>
    </border>
    <border>
      <left/>
      <right/>
      <top style="hair">
        <color indexed="8"/>
      </top>
      <bottom style="hair">
        <color indexed="8"/>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9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9" fillId="0" borderId="0" applyFill="0" applyBorder="0" applyProtection="0">
      <alignment wrapText="1"/>
    </xf>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 fontId="2" fillId="0" borderId="0">
      <alignment horizontal="left" vertical="top"/>
    </xf>
    <xf numFmtId="0" fontId="11" fillId="0" borderId="0">
      <alignment horizontal="justify" vertical="top" wrapText="1"/>
    </xf>
    <xf numFmtId="4" fontId="11" fillId="0" borderId="0">
      <alignment horizontal="right" wrapText="1"/>
    </xf>
    <xf numFmtId="0" fontId="11" fillId="0" borderId="0">
      <alignment horizontal="right"/>
    </xf>
    <xf numFmtId="49" fontId="15" fillId="0" borderId="0">
      <alignment horizontal="left" vertical="top" wrapText="1"/>
      <protection locked="0"/>
    </xf>
    <xf numFmtId="167" fontId="18" fillId="2" borderId="1">
      <alignment horizontal="left" vertical="center"/>
    </xf>
    <xf numFmtId="0" fontId="4" fillId="0" borderId="0">
      <alignment horizontal="left" vertical="top"/>
    </xf>
    <xf numFmtId="0" fontId="2" fillId="0" borderId="0"/>
    <xf numFmtId="0" fontId="2" fillId="0" borderId="0"/>
    <xf numFmtId="0" fontId="2" fillId="0" borderId="0"/>
    <xf numFmtId="0" fontId="2" fillId="0" borderId="0"/>
    <xf numFmtId="0" fontId="23" fillId="0" borderId="0"/>
    <xf numFmtId="0" fontId="1" fillId="0" borderId="0"/>
    <xf numFmtId="0" fontId="24" fillId="0" borderId="0"/>
    <xf numFmtId="0" fontId="20" fillId="0" borderId="0"/>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7"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4" fillId="0" borderId="0">
      <alignment horizontal="left" vertical="top"/>
    </xf>
    <xf numFmtId="0" fontId="5" fillId="0" borderId="0"/>
    <xf numFmtId="0" fontId="5" fillId="0" borderId="0"/>
    <xf numFmtId="0" fontId="5" fillId="0" borderId="0"/>
    <xf numFmtId="0" fontId="5" fillId="0" borderId="0"/>
    <xf numFmtId="0" fontId="4" fillId="0" borderId="0">
      <alignment horizontal="left" vertical="top"/>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alignment horizontal="lef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horizontal="left" vertical="top"/>
    </xf>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horizontal="lef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horizontal="lef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horizontal="lef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horizontal="lef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4" fillId="0" borderId="0"/>
    <xf numFmtId="0" fontId="10" fillId="0" borderId="0"/>
    <xf numFmtId="0" fontId="12" fillId="0" borderId="0"/>
    <xf numFmtId="0" fontId="10" fillId="0" borderId="0"/>
    <xf numFmtId="0" fontId="2" fillId="0" borderId="0"/>
    <xf numFmtId="0" fontId="11" fillId="0" borderId="0">
      <alignment wrapText="1"/>
    </xf>
    <xf numFmtId="0" fontId="13" fillId="0" borderId="0"/>
    <xf numFmtId="0" fontId="10" fillId="0" borderId="0"/>
    <xf numFmtId="0" fontId="2" fillId="0" borderId="0"/>
    <xf numFmtId="0" fontId="2" fillId="0" borderId="0"/>
    <xf numFmtId="0" fontId="2" fillId="0" borderId="0"/>
    <xf numFmtId="9" fontId="2" fillId="0" borderId="0" applyFont="0" applyFill="0" applyBorder="0" applyAlignment="0" applyProtection="0"/>
    <xf numFmtId="0" fontId="6" fillId="0" borderId="0"/>
    <xf numFmtId="165" fontId="9" fillId="3" borderId="2">
      <alignment vertical="center"/>
    </xf>
    <xf numFmtId="168" fontId="9" fillId="3" borderId="2">
      <alignment vertical="center"/>
    </xf>
    <xf numFmtId="49" fontId="26" fillId="0" borderId="0">
      <alignment horizontal="justify" vertical="justify" wrapText="1"/>
      <protection locked="0"/>
    </xf>
    <xf numFmtId="164" fontId="26" fillId="0" borderId="0" applyFont="0" applyFill="0" applyBorder="0" applyAlignment="0" applyProtection="0"/>
  </cellStyleXfs>
  <cellXfs count="476">
    <xf numFmtId="0" fontId="0" fillId="0" borderId="0" xfId="0"/>
    <xf numFmtId="0" fontId="2" fillId="0" borderId="0" xfId="284" applyFont="1" applyFill="1"/>
    <xf numFmtId="0" fontId="2" fillId="0" borderId="0" xfId="284" applyFont="1" applyFill="1" applyBorder="1"/>
    <xf numFmtId="0" fontId="2" fillId="0" borderId="0" xfId="84" applyFont="1" applyFill="1" applyBorder="1"/>
    <xf numFmtId="0" fontId="2" fillId="0" borderId="0" xfId="0" applyFont="1" applyFill="1"/>
    <xf numFmtId="169" fontId="17" fillId="5" borderId="16" xfId="0" applyNumberFormat="1" applyFont="1" applyFill="1" applyBorder="1" applyAlignment="1" applyProtection="1">
      <protection locked="0"/>
    </xf>
    <xf numFmtId="4" fontId="2" fillId="0" borderId="7" xfId="0" applyNumberFormat="1" applyFont="1" applyFill="1" applyBorder="1" applyAlignment="1" applyProtection="1">
      <alignment horizontal="right"/>
      <protection locked="0"/>
    </xf>
    <xf numFmtId="4" fontId="2" fillId="0" borderId="9" xfId="0" applyNumberFormat="1" applyFont="1" applyFill="1" applyBorder="1" applyAlignment="1">
      <alignment horizontal="center"/>
    </xf>
    <xf numFmtId="4" fontId="2" fillId="0" borderId="9" xfId="0" applyNumberFormat="1" applyFont="1" applyFill="1" applyBorder="1" applyAlignment="1" applyProtection="1">
      <alignment horizontal="right"/>
      <protection locked="0"/>
    </xf>
    <xf numFmtId="3" fontId="2" fillId="0" borderId="11" xfId="0" applyNumberFormat="1" applyFont="1" applyFill="1" applyBorder="1" applyAlignment="1">
      <alignment horizontal="center"/>
    </xf>
    <xf numFmtId="3" fontId="2" fillId="0" borderId="9" xfId="0" applyNumberFormat="1" applyFont="1" applyFill="1" applyBorder="1" applyAlignment="1">
      <alignment horizontal="center"/>
    </xf>
    <xf numFmtId="0" fontId="2" fillId="0" borderId="7" xfId="0" applyFont="1" applyFill="1" applyBorder="1" applyAlignment="1">
      <alignment horizontal="center" vertical="center"/>
    </xf>
    <xf numFmtId="4" fontId="2" fillId="0" borderId="11" xfId="0" applyNumberFormat="1" applyFont="1" applyFill="1" applyBorder="1" applyAlignment="1" applyProtection="1">
      <alignment horizontal="right"/>
      <protection locked="0"/>
    </xf>
    <xf numFmtId="4" fontId="2" fillId="0" borderId="11" xfId="0" applyNumberFormat="1" applyFont="1" applyFill="1" applyBorder="1" applyAlignment="1">
      <alignment horizontal="center"/>
    </xf>
    <xf numFmtId="4" fontId="2" fillId="0" borderId="7" xfId="0" applyNumberFormat="1" applyFont="1" applyFill="1" applyBorder="1"/>
    <xf numFmtId="0" fontId="21" fillId="0" borderId="0" xfId="279" applyFont="1" applyFill="1"/>
    <xf numFmtId="0" fontId="32" fillId="0" borderId="0" xfId="279" applyFont="1" applyFill="1"/>
    <xf numFmtId="4" fontId="2" fillId="0" borderId="9" xfId="279" applyNumberFormat="1" applyFont="1" applyFill="1" applyBorder="1" applyAlignment="1" applyProtection="1">
      <alignment horizontal="center" vertical="center"/>
    </xf>
    <xf numFmtId="4" fontId="2" fillId="0" borderId="9" xfId="76" applyNumberFormat="1" applyFont="1" applyFill="1" applyBorder="1" applyAlignment="1" applyProtection="1">
      <alignment horizontal="right"/>
      <protection locked="0"/>
    </xf>
    <xf numFmtId="0" fontId="25" fillId="0" borderId="0" xfId="279" applyFont="1" applyFill="1"/>
    <xf numFmtId="4" fontId="2" fillId="0" borderId="11" xfId="76" applyNumberFormat="1" applyFont="1" applyFill="1" applyBorder="1" applyAlignment="1" applyProtection="1">
      <alignment horizontal="right"/>
      <protection locked="0"/>
    </xf>
    <xf numFmtId="3" fontId="2" fillId="0" borderId="12" xfId="279" applyNumberFormat="1" applyFont="1" applyFill="1" applyBorder="1" applyAlignment="1" applyProtection="1">
      <alignment horizontal="center"/>
    </xf>
    <xf numFmtId="4" fontId="2" fillId="0" borderId="12" xfId="76" applyNumberFormat="1" applyFont="1" applyFill="1" applyBorder="1" applyAlignment="1" applyProtection="1">
      <alignment horizontal="right"/>
      <protection locked="0"/>
    </xf>
    <xf numFmtId="4" fontId="2" fillId="0" borderId="12" xfId="279" applyNumberFormat="1" applyFont="1" applyFill="1" applyBorder="1" applyAlignment="1" applyProtection="1">
      <alignment horizontal="center"/>
    </xf>
    <xf numFmtId="0" fontId="22" fillId="5" borderId="12" xfId="279" applyNumberFormat="1" applyFont="1" applyFill="1" applyBorder="1" applyAlignment="1" applyProtection="1">
      <alignment horizontal="left"/>
    </xf>
    <xf numFmtId="0" fontId="32" fillId="0" borderId="0" xfId="279" applyFont="1" applyFill="1" applyAlignment="1">
      <alignment vertical="top" wrapText="1"/>
    </xf>
    <xf numFmtId="4" fontId="2" fillId="0" borderId="12" xfId="285" applyNumberFormat="1" applyFont="1" applyFill="1" applyBorder="1" applyAlignment="1" applyProtection="1">
      <alignment horizontal="right"/>
      <protection locked="0"/>
    </xf>
    <xf numFmtId="4" fontId="2" fillId="0" borderId="13" xfId="279" applyNumberFormat="1" applyFont="1" applyFill="1" applyBorder="1" applyAlignment="1" applyProtection="1">
      <alignment horizontal="right"/>
      <protection locked="0"/>
    </xf>
    <xf numFmtId="4" fontId="2" fillId="0" borderId="15" xfId="285" applyNumberFormat="1" applyFont="1" applyFill="1" applyBorder="1" applyAlignment="1" applyProtection="1">
      <alignment horizontal="center"/>
    </xf>
    <xf numFmtId="4" fontId="2" fillId="0" borderId="15" xfId="285" applyNumberFormat="1" applyFont="1" applyFill="1" applyBorder="1" applyAlignment="1" applyProtection="1">
      <alignment horizontal="right"/>
      <protection locked="0"/>
    </xf>
    <xf numFmtId="4" fontId="2" fillId="0" borderId="13" xfId="285" applyNumberFormat="1" applyFont="1" applyFill="1" applyBorder="1" applyAlignment="1" applyProtection="1">
      <alignment horizontal="center"/>
    </xf>
    <xf numFmtId="4" fontId="2" fillId="0" borderId="13" xfId="285" applyNumberFormat="1" applyFont="1" applyFill="1" applyBorder="1" applyAlignment="1" applyProtection="1">
      <alignment horizontal="right"/>
      <protection locked="0"/>
    </xf>
    <xf numFmtId="0" fontId="2" fillId="0" borderId="12" xfId="279" applyNumberFormat="1" applyFont="1" applyFill="1" applyBorder="1" applyAlignment="1" applyProtection="1">
      <alignment horizontal="justify" vertical="top" wrapText="1"/>
    </xf>
    <xf numFmtId="4" fontId="2" fillId="0" borderId="12" xfId="285" applyNumberFormat="1" applyFont="1" applyFill="1" applyBorder="1" applyAlignment="1" applyProtection="1">
      <alignment horizontal="center"/>
    </xf>
    <xf numFmtId="4" fontId="2" fillId="0" borderId="15" xfId="76" applyNumberFormat="1" applyFont="1" applyFill="1" applyBorder="1" applyAlignment="1" applyProtection="1">
      <alignment horizontal="right"/>
      <protection locked="0"/>
    </xf>
    <xf numFmtId="0" fontId="22" fillId="5" borderId="3" xfId="279" applyNumberFormat="1" applyFont="1" applyFill="1" applyBorder="1" applyAlignment="1" applyProtection="1"/>
    <xf numFmtId="0" fontId="22" fillId="5" borderId="3" xfId="279" applyNumberFormat="1" applyFont="1" applyFill="1" applyBorder="1" applyAlignment="1" applyProtection="1">
      <alignment horizontal="center"/>
    </xf>
    <xf numFmtId="4" fontId="32" fillId="5" borderId="3" xfId="279" applyNumberFormat="1" applyFont="1" applyFill="1" applyBorder="1" applyAlignment="1" applyProtection="1">
      <alignment horizontal="right"/>
      <protection locked="0"/>
    </xf>
    <xf numFmtId="0" fontId="32" fillId="0" borderId="0" xfId="279" applyFont="1" applyFill="1" applyBorder="1"/>
    <xf numFmtId="4" fontId="2" fillId="0" borderId="12" xfId="279" applyNumberFormat="1" applyFont="1" applyFill="1" applyBorder="1" applyAlignment="1" applyProtection="1">
      <alignment horizontal="right"/>
      <protection locked="0"/>
    </xf>
    <xf numFmtId="4" fontId="2" fillId="0" borderId="7" xfId="76" applyNumberFormat="1" applyFont="1" applyFill="1" applyBorder="1" applyAlignment="1" applyProtection="1">
      <alignment horizontal="center" vertical="center"/>
    </xf>
    <xf numFmtId="4" fontId="2" fillId="0" borderId="7" xfId="279" applyNumberFormat="1" applyFont="1" applyFill="1" applyBorder="1" applyAlignment="1" applyProtection="1">
      <alignment horizontal="right"/>
      <protection locked="0"/>
    </xf>
    <xf numFmtId="4" fontId="2" fillId="0" borderId="17" xfId="76" applyNumberFormat="1" applyFont="1" applyFill="1" applyBorder="1" applyAlignment="1" applyProtection="1">
      <alignment horizontal="center" vertical="center"/>
    </xf>
    <xf numFmtId="4" fontId="2" fillId="0" borderId="17" xfId="279" applyNumberFormat="1" applyFont="1" applyFill="1" applyBorder="1" applyAlignment="1" applyProtection="1">
      <alignment horizontal="right"/>
      <protection locked="0"/>
    </xf>
    <xf numFmtId="4" fontId="2" fillId="0" borderId="11" xfId="279" applyNumberFormat="1" applyFont="1" applyFill="1" applyBorder="1" applyAlignment="1" applyProtection="1">
      <alignment horizontal="center" vertical="center"/>
    </xf>
    <xf numFmtId="4" fontId="2" fillId="0" borderId="7" xfId="76" applyNumberFormat="1" applyFont="1" applyFill="1" applyBorder="1" applyAlignment="1" applyProtection="1">
      <alignment horizontal="right"/>
      <protection locked="0"/>
    </xf>
    <xf numFmtId="4" fontId="2" fillId="0" borderId="0" xfId="76" applyNumberFormat="1" applyFont="1" applyFill="1" applyBorder="1" applyAlignment="1" applyProtection="1">
      <alignment horizontal="right"/>
      <protection locked="0"/>
    </xf>
    <xf numFmtId="3" fontId="2" fillId="0" borderId="15" xfId="279" applyNumberFormat="1" applyFont="1" applyFill="1" applyBorder="1" applyAlignment="1" applyProtection="1">
      <alignment horizontal="center" wrapText="1"/>
    </xf>
    <xf numFmtId="0" fontId="16" fillId="0" borderId="0" xfId="279" applyFont="1" applyFill="1"/>
    <xf numFmtId="0" fontId="2" fillId="0" borderId="0" xfId="279" applyNumberFormat="1" applyFont="1" applyFill="1" applyBorder="1" applyAlignment="1" applyProtection="1">
      <alignment horizontal="center"/>
    </xf>
    <xf numFmtId="4" fontId="2" fillId="0" borderId="0" xfId="76" applyNumberFormat="1" applyFont="1" applyFill="1" applyBorder="1" applyAlignment="1" applyProtection="1">
      <alignment horizontal="right"/>
    </xf>
    <xf numFmtId="4" fontId="2" fillId="0" borderId="0" xfId="279" applyNumberFormat="1" applyFont="1" applyFill="1" applyBorder="1" applyAlignment="1" applyProtection="1">
      <alignment horizontal="right"/>
      <protection locked="0"/>
    </xf>
    <xf numFmtId="0" fontId="2" fillId="0" borderId="17" xfId="279" applyNumberFormat="1" applyFont="1" applyFill="1" applyBorder="1" applyAlignment="1" applyProtection="1">
      <alignment horizontal="center" vertical="center"/>
    </xf>
    <xf numFmtId="0" fontId="2" fillId="0" borderId="0" xfId="279" applyNumberFormat="1" applyFont="1" applyFill="1" applyBorder="1" applyAlignment="1" applyProtection="1">
      <alignment horizontal="center" vertical="center"/>
    </xf>
    <xf numFmtId="4" fontId="2" fillId="0" borderId="0" xfId="279" applyNumberFormat="1" applyFont="1" applyFill="1" applyBorder="1" applyAlignment="1" applyProtection="1">
      <alignment horizontal="right"/>
    </xf>
    <xf numFmtId="3" fontId="2" fillId="0" borderId="15" xfId="279" applyNumberFormat="1" applyFont="1" applyFill="1" applyBorder="1" applyAlignment="1" applyProtection="1">
      <alignment horizontal="center"/>
    </xf>
    <xf numFmtId="4" fontId="2" fillId="0" borderId="13" xfId="76" applyNumberFormat="1" applyFont="1" applyFill="1" applyBorder="1" applyAlignment="1" applyProtection="1">
      <alignment horizontal="right"/>
    </xf>
    <xf numFmtId="0" fontId="21" fillId="0" borderId="0" xfId="286" applyFont="1" applyFill="1"/>
    <xf numFmtId="0" fontId="9" fillId="0" borderId="12" xfId="279" applyNumberFormat="1" applyFont="1" applyFill="1" applyBorder="1" applyAlignment="1" applyProtection="1">
      <alignment horizontal="justify" vertical="top" wrapText="1"/>
    </xf>
    <xf numFmtId="4" fontId="2" fillId="0" borderId="7" xfId="279" applyNumberFormat="1" applyFont="1" applyFill="1" applyBorder="1" applyAlignment="1" applyProtection="1">
      <alignment horizontal="center" wrapText="1"/>
    </xf>
    <xf numFmtId="0" fontId="2" fillId="0" borderId="9" xfId="280" applyNumberFormat="1" applyFont="1" applyFill="1" applyBorder="1" applyAlignment="1" applyProtection="1">
      <alignment horizontal="justify" vertical="center" wrapText="1"/>
    </xf>
    <xf numFmtId="3" fontId="2" fillId="0" borderId="9" xfId="279" applyNumberFormat="1" applyFont="1" applyFill="1" applyBorder="1" applyAlignment="1" applyProtection="1">
      <alignment horizontal="center" wrapText="1"/>
    </xf>
    <xf numFmtId="0" fontId="2" fillId="0" borderId="11" xfId="280" applyNumberFormat="1" applyFont="1" applyFill="1" applyBorder="1" applyAlignment="1" applyProtection="1">
      <alignment horizontal="justify" vertical="center" wrapText="1"/>
    </xf>
    <xf numFmtId="3" fontId="2" fillId="0" borderId="11" xfId="279" applyNumberFormat="1" applyFont="1" applyFill="1" applyBorder="1" applyAlignment="1" applyProtection="1">
      <alignment horizontal="center" wrapText="1"/>
    </xf>
    <xf numFmtId="0" fontId="2" fillId="0" borderId="15" xfId="279" applyNumberFormat="1" applyFont="1" applyFill="1" applyBorder="1" applyAlignment="1" applyProtection="1">
      <alignment horizontal="justify" vertical="top" wrapText="1"/>
    </xf>
    <xf numFmtId="0" fontId="9" fillId="0" borderId="14" xfId="279" applyNumberFormat="1" applyFont="1" applyFill="1" applyBorder="1" applyAlignment="1" applyProtection="1">
      <alignment horizontal="justify" vertical="top" wrapText="1"/>
    </xf>
    <xf numFmtId="0" fontId="2" fillId="0" borderId="14" xfId="280" applyNumberFormat="1" applyFont="1" applyFill="1" applyBorder="1" applyAlignment="1" applyProtection="1">
      <alignment horizontal="justify" vertical="top" wrapText="1"/>
    </xf>
    <xf numFmtId="0" fontId="2" fillId="0" borderId="14" xfId="287" applyFont="1" applyFill="1" applyBorder="1" applyAlignment="1">
      <alignment horizontal="justify" vertical="top" wrapText="1"/>
    </xf>
    <xf numFmtId="0" fontId="9" fillId="0" borderId="14" xfId="287" applyFont="1" applyFill="1" applyBorder="1" applyAlignment="1">
      <alignment horizontal="justify" vertical="top" wrapText="1"/>
    </xf>
    <xf numFmtId="0" fontId="2" fillId="0" borderId="13" xfId="287" applyFont="1" applyFill="1" applyBorder="1" applyAlignment="1">
      <alignment horizontal="justify" vertical="top" wrapText="1"/>
    </xf>
    <xf numFmtId="0" fontId="2" fillId="0" borderId="14" xfId="0" applyFont="1" applyFill="1" applyBorder="1" applyAlignment="1">
      <alignment horizontal="left" vertical="top"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22" fillId="5" borderId="20" xfId="279" applyNumberFormat="1" applyFont="1" applyFill="1" applyBorder="1" applyAlignment="1" applyProtection="1">
      <alignment horizontal="left" vertical="top"/>
    </xf>
    <xf numFmtId="4" fontId="2" fillId="5" borderId="3" xfId="76" applyNumberFormat="1" applyFont="1" applyFill="1" applyBorder="1" applyAlignment="1" applyProtection="1">
      <alignment horizontal="center"/>
    </xf>
    <xf numFmtId="4" fontId="2" fillId="0" borderId="0" xfId="279" applyNumberFormat="1" applyFont="1" applyFill="1" applyBorder="1" applyAlignment="1" applyProtection="1">
      <alignment horizontal="center" wrapText="1"/>
    </xf>
    <xf numFmtId="3" fontId="2" fillId="0" borderId="11" xfId="279" applyNumberFormat="1" applyFont="1" applyFill="1" applyBorder="1" applyAlignment="1" applyProtection="1">
      <alignment horizontal="center"/>
    </xf>
    <xf numFmtId="0" fontId="2" fillId="0" borderId="18" xfId="279" applyNumberFormat="1" applyFont="1" applyFill="1" applyBorder="1" applyAlignment="1" applyProtection="1">
      <alignment horizontal="center" vertical="center"/>
    </xf>
    <xf numFmtId="0" fontId="2" fillId="0" borderId="19" xfId="279" applyNumberFormat="1" applyFont="1" applyFill="1" applyBorder="1" applyAlignment="1" applyProtection="1">
      <alignment horizontal="center" vertical="center"/>
    </xf>
    <xf numFmtId="0" fontId="2" fillId="0" borderId="19" xfId="279" applyNumberFormat="1" applyFont="1" applyFill="1" applyBorder="1" applyAlignment="1" applyProtection="1">
      <alignment horizontal="center"/>
    </xf>
    <xf numFmtId="0" fontId="2" fillId="0" borderId="5" xfId="279" applyNumberFormat="1" applyFont="1" applyFill="1" applyBorder="1" applyAlignment="1" applyProtection="1">
      <alignment horizontal="center"/>
    </xf>
    <xf numFmtId="0" fontId="32" fillId="5" borderId="3" xfId="279" applyNumberFormat="1" applyFont="1" applyFill="1" applyBorder="1" applyAlignment="1" applyProtection="1">
      <alignment horizontal="center"/>
    </xf>
    <xf numFmtId="0" fontId="2" fillId="0" borderId="5" xfId="285" applyNumberFormat="1" applyFont="1" applyFill="1" applyBorder="1" applyAlignment="1" applyProtection="1">
      <alignment horizontal="center"/>
    </xf>
    <xf numFmtId="0" fontId="2" fillId="0" borderId="8" xfId="285" applyNumberFormat="1" applyFont="1" applyFill="1" applyBorder="1" applyAlignment="1" applyProtection="1">
      <alignment horizontal="center"/>
    </xf>
    <xf numFmtId="0" fontId="2" fillId="0" borderId="4" xfId="285" applyNumberFormat="1" applyFont="1" applyFill="1" applyBorder="1" applyAlignment="1" applyProtection="1">
      <alignment horizontal="center"/>
    </xf>
    <xf numFmtId="0" fontId="2" fillId="0" borderId="4" xfId="279" applyNumberFormat="1" applyFont="1" applyFill="1" applyBorder="1" applyAlignment="1" applyProtection="1">
      <alignment horizontal="center"/>
    </xf>
    <xf numFmtId="0" fontId="2" fillId="0" borderId="7" xfId="279" applyNumberFormat="1" applyFont="1" applyFill="1" applyBorder="1" applyAlignment="1" applyProtection="1">
      <alignment horizontal="center" vertical="center"/>
    </xf>
    <xf numFmtId="0" fontId="2" fillId="0" borderId="7" xfId="279" applyNumberFormat="1" applyFont="1" applyFill="1" applyBorder="1" applyAlignment="1" applyProtection="1">
      <alignment horizontal="center"/>
    </xf>
    <xf numFmtId="0" fontId="2" fillId="0" borderId="18" xfId="279" applyNumberFormat="1" applyFont="1" applyFill="1" applyBorder="1" applyAlignment="1" applyProtection="1">
      <alignment horizontal="center"/>
    </xf>
    <xf numFmtId="0" fontId="2" fillId="0" borderId="8" xfId="279" applyNumberFormat="1" applyFont="1" applyFill="1" applyBorder="1" applyAlignment="1" applyProtection="1">
      <alignment horizontal="center"/>
    </xf>
    <xf numFmtId="0" fontId="2" fillId="0" borderId="0" xfId="279" applyFont="1" applyFill="1" applyBorder="1" applyAlignment="1">
      <alignment horizontal="center"/>
    </xf>
    <xf numFmtId="0" fontId="9" fillId="0" borderId="15" xfId="279" applyNumberFormat="1" applyFont="1" applyFill="1" applyBorder="1" applyAlignment="1" applyProtection="1">
      <alignment horizontal="justify" vertical="top" wrapText="1"/>
    </xf>
    <xf numFmtId="0" fontId="9" fillId="0" borderId="13" xfId="279" applyNumberFormat="1" applyFont="1" applyFill="1" applyBorder="1" applyAlignment="1" applyProtection="1">
      <alignment horizontal="justify" vertical="top" wrapText="1"/>
    </xf>
    <xf numFmtId="0" fontId="9" fillId="0" borderId="12" xfId="283" applyNumberFormat="1" applyFont="1" applyFill="1" applyBorder="1" applyAlignment="1" applyProtection="1">
      <alignment horizontal="justify" vertical="top" wrapText="1"/>
    </xf>
    <xf numFmtId="0" fontId="22" fillId="5" borderId="12" xfId="279" applyNumberFormat="1" applyFont="1" applyFill="1" applyBorder="1" applyAlignment="1" applyProtection="1">
      <alignment vertical="justify"/>
    </xf>
    <xf numFmtId="0" fontId="2" fillId="0" borderId="14" xfId="279" applyNumberFormat="1" applyFont="1" applyFill="1" applyBorder="1" applyAlignment="1" applyProtection="1">
      <alignment horizontal="justify" wrapText="1"/>
    </xf>
    <xf numFmtId="0" fontId="2" fillId="0" borderId="14" xfId="279" applyNumberFormat="1" applyFont="1" applyFill="1" applyBorder="1" applyAlignment="1" applyProtection="1">
      <alignment horizontal="justify"/>
    </xf>
    <xf numFmtId="0" fontId="2" fillId="0" borderId="15" xfId="279" applyNumberFormat="1" applyFont="1" applyFill="1" applyBorder="1" applyAlignment="1" applyProtection="1">
      <alignment horizontal="justify"/>
    </xf>
    <xf numFmtId="0" fontId="2" fillId="0" borderId="14" xfId="279" applyNumberFormat="1" applyFont="1" applyFill="1" applyBorder="1" applyAlignment="1" applyProtection="1">
      <alignment horizontal="justify" vertical="top"/>
    </xf>
    <xf numFmtId="0" fontId="2" fillId="0" borderId="15" xfId="279" applyNumberFormat="1" applyFont="1" applyFill="1" applyBorder="1" applyAlignment="1" applyProtection="1">
      <alignment horizontal="justify" vertical="top"/>
    </xf>
    <xf numFmtId="0" fontId="2" fillId="0" borderId="12" xfId="280" applyNumberFormat="1" applyFont="1" applyFill="1" applyBorder="1" applyAlignment="1" applyProtection="1">
      <alignment horizontal="justify" vertical="top" wrapText="1"/>
    </xf>
    <xf numFmtId="0" fontId="9" fillId="0" borderId="12" xfId="280" applyNumberFormat="1" applyFont="1" applyFill="1" applyBorder="1" applyAlignment="1" applyProtection="1">
      <alignment horizontal="justify" vertical="top" wrapText="1"/>
    </xf>
    <xf numFmtId="0" fontId="9" fillId="0" borderId="13" xfId="280" applyNumberFormat="1" applyFont="1" applyFill="1" applyBorder="1" applyAlignment="1" applyProtection="1">
      <alignment horizontal="justify" vertical="top" wrapText="1"/>
    </xf>
    <xf numFmtId="0" fontId="2" fillId="0" borderId="15" xfId="280" applyNumberFormat="1" applyFont="1" applyFill="1" applyBorder="1" applyAlignment="1" applyProtection="1">
      <alignment horizontal="justify" vertical="top" wrapText="1"/>
    </xf>
    <xf numFmtId="0" fontId="2" fillId="0" borderId="14" xfId="281" applyNumberFormat="1" applyFont="1" applyFill="1" applyBorder="1" applyAlignment="1" applyProtection="1">
      <alignment horizontal="justify" vertical="top" wrapText="1"/>
    </xf>
    <xf numFmtId="0" fontId="9" fillId="0" borderId="14" xfId="279" applyNumberFormat="1" applyFont="1" applyFill="1" applyBorder="1" applyAlignment="1" applyProtection="1">
      <alignment horizontal="justify" wrapText="1"/>
    </xf>
    <xf numFmtId="4" fontId="2" fillId="0" borderId="0" xfId="279" applyNumberFormat="1" applyFont="1" applyFill="1" applyBorder="1" applyAlignment="1" applyProtection="1">
      <alignment horizontal="center"/>
    </xf>
    <xf numFmtId="0" fontId="9" fillId="0" borderId="14" xfId="84" applyFont="1" applyFill="1" applyBorder="1" applyAlignment="1">
      <alignment horizontal="justify" vertical="top" wrapText="1"/>
    </xf>
    <xf numFmtId="4" fontId="2" fillId="0" borderId="0" xfId="84" applyNumberFormat="1" applyFont="1" applyFill="1" applyBorder="1" applyAlignment="1" applyProtection="1">
      <alignment horizontal="right"/>
      <protection locked="0"/>
    </xf>
    <xf numFmtId="0" fontId="21" fillId="0" borderId="0" xfId="279" applyFont="1" applyFill="1" applyBorder="1"/>
    <xf numFmtId="4" fontId="2" fillId="0" borderId="11" xfId="279" applyNumberFormat="1" applyFont="1" applyFill="1" applyBorder="1" applyAlignment="1" applyProtection="1">
      <alignment horizontal="right"/>
      <protection locked="0"/>
    </xf>
    <xf numFmtId="4" fontId="2" fillId="0" borderId="11" xfId="84" applyNumberFormat="1" applyFont="1" applyFill="1" applyBorder="1" applyAlignment="1" applyProtection="1">
      <alignment horizontal="right"/>
      <protection locked="0"/>
    </xf>
    <xf numFmtId="0" fontId="2" fillId="0" borderId="9" xfId="279" applyNumberFormat="1" applyFont="1" applyFill="1" applyBorder="1" applyAlignment="1" applyProtection="1">
      <alignment horizontal="center"/>
    </xf>
    <xf numFmtId="0" fontId="29" fillId="0" borderId="14" xfId="0" applyFont="1" applyFill="1" applyBorder="1" applyAlignment="1">
      <alignment horizontal="left" vertical="top" wrapText="1"/>
    </xf>
    <xf numFmtId="0" fontId="2" fillId="0" borderId="0" xfId="0" applyFont="1" applyFill="1" applyBorder="1"/>
    <xf numFmtId="0" fontId="29" fillId="0" borderId="0" xfId="284" applyFont="1" applyFill="1" applyBorder="1"/>
    <xf numFmtId="0" fontId="29" fillId="0" borderId="0" xfId="284" applyFont="1" applyFill="1"/>
    <xf numFmtId="0" fontId="2" fillId="0" borderId="9" xfId="285" applyNumberFormat="1" applyFont="1" applyFill="1" applyBorder="1" applyAlignment="1" applyProtection="1">
      <alignment horizontal="center"/>
    </xf>
    <xf numFmtId="4" fontId="2" fillId="0" borderId="9" xfId="285" applyNumberFormat="1" applyFont="1" applyFill="1" applyBorder="1" applyAlignment="1" applyProtection="1">
      <alignment horizontal="center"/>
    </xf>
    <xf numFmtId="4" fontId="2" fillId="0" borderId="9" xfId="285" applyNumberFormat="1" applyFont="1" applyFill="1" applyBorder="1" applyAlignment="1" applyProtection="1">
      <alignment horizontal="right"/>
      <protection locked="0"/>
    </xf>
    <xf numFmtId="4" fontId="2" fillId="0" borderId="21" xfId="285" applyNumberFormat="1" applyFont="1" applyFill="1" applyBorder="1" applyAlignment="1" applyProtection="1">
      <alignment horizontal="center"/>
    </xf>
    <xf numFmtId="4" fontId="2" fillId="0" borderId="21" xfId="285" applyNumberFormat="1" applyFont="1" applyFill="1" applyBorder="1" applyAlignment="1" applyProtection="1">
      <alignment horizontal="right"/>
      <protection locked="0"/>
    </xf>
    <xf numFmtId="0" fontId="2" fillId="0" borderId="11" xfId="285" applyNumberFormat="1" applyFont="1" applyFill="1" applyBorder="1" applyAlignment="1" applyProtection="1">
      <alignment horizontal="center"/>
    </xf>
    <xf numFmtId="4" fontId="2" fillId="0" borderId="11" xfId="285" applyNumberFormat="1" applyFont="1" applyFill="1" applyBorder="1" applyAlignment="1" applyProtection="1">
      <alignment horizontal="center"/>
    </xf>
    <xf numFmtId="4" fontId="2" fillId="0" borderId="11" xfId="285" applyNumberFormat="1" applyFont="1" applyFill="1" applyBorder="1" applyAlignment="1" applyProtection="1">
      <alignment horizontal="right"/>
      <protection locked="0"/>
    </xf>
    <xf numFmtId="0" fontId="2" fillId="0" borderId="9" xfId="279" applyNumberFormat="1" applyFont="1" applyFill="1" applyBorder="1" applyAlignment="1" applyProtection="1">
      <alignment horizontal="justify" vertical="top" wrapText="1"/>
    </xf>
    <xf numFmtId="0" fontId="2" fillId="0" borderId="11" xfId="279" applyNumberFormat="1" applyFont="1" applyFill="1" applyBorder="1" applyAlignment="1" applyProtection="1">
      <alignment horizontal="justify" vertical="top" wrapText="1"/>
    </xf>
    <xf numFmtId="4" fontId="2" fillId="0" borderId="13" xfId="279" applyNumberFormat="1" applyFont="1" applyFill="1" applyBorder="1" applyAlignment="1" applyProtection="1">
      <alignment horizontal="center"/>
    </xf>
    <xf numFmtId="4" fontId="2" fillId="0" borderId="9" xfId="279" applyNumberFormat="1" applyFont="1" applyFill="1" applyBorder="1" applyAlignment="1" applyProtection="1">
      <alignment horizontal="center"/>
    </xf>
    <xf numFmtId="4" fontId="2" fillId="0" borderId="0" xfId="279" applyNumberFormat="1" applyFont="1" applyFill="1" applyBorder="1" applyAlignment="1" applyProtection="1">
      <alignment horizontal="center" vertical="center"/>
    </xf>
    <xf numFmtId="0" fontId="9" fillId="0" borderId="12" xfId="0" applyFont="1" applyFill="1" applyBorder="1" applyAlignment="1">
      <alignment horizontal="justify" vertical="top" wrapText="1"/>
    </xf>
    <xf numFmtId="0" fontId="2" fillId="0" borderId="5" xfId="279" applyNumberFormat="1" applyFont="1" applyFill="1" applyBorder="1" applyAlignment="1" applyProtection="1">
      <alignment horizontal="center" wrapText="1"/>
    </xf>
    <xf numFmtId="4" fontId="2" fillId="0" borderId="0" xfId="76" applyNumberFormat="1" applyFont="1" applyFill="1" applyBorder="1" applyAlignment="1" applyProtection="1">
      <alignment horizontal="center" vertical="center"/>
    </xf>
    <xf numFmtId="0" fontId="2" fillId="5" borderId="3" xfId="279" applyNumberFormat="1" applyFont="1" applyFill="1" applyBorder="1" applyAlignment="1" applyProtection="1">
      <alignment horizontal="center"/>
    </xf>
    <xf numFmtId="4" fontId="2" fillId="5" borderId="3" xfId="76" applyNumberFormat="1" applyFont="1" applyFill="1" applyBorder="1" applyAlignment="1" applyProtection="1">
      <alignment horizontal="right"/>
    </xf>
    <xf numFmtId="4" fontId="2" fillId="5" borderId="3" xfId="279" applyNumberFormat="1" applyFont="1" applyFill="1" applyBorder="1" applyAlignment="1" applyProtection="1">
      <alignment horizontal="right"/>
      <protection locked="0"/>
    </xf>
    <xf numFmtId="0" fontId="22" fillId="5" borderId="12" xfId="279" applyNumberFormat="1" applyFont="1" applyFill="1" applyBorder="1" applyAlignment="1" applyProtection="1">
      <alignment horizontal="justify" vertical="center"/>
    </xf>
    <xf numFmtId="0" fontId="9" fillId="5" borderId="3" xfId="279" applyNumberFormat="1" applyFont="1" applyFill="1" applyBorder="1" applyAlignment="1" applyProtection="1">
      <alignment horizontal="center"/>
    </xf>
    <xf numFmtId="4" fontId="9" fillId="5" borderId="3" xfId="76" applyNumberFormat="1" applyFont="1" applyFill="1" applyBorder="1" applyAlignment="1" applyProtection="1">
      <alignment horizontal="right"/>
    </xf>
    <xf numFmtId="4" fontId="9" fillId="5" borderId="3" xfId="279" applyNumberFormat="1" applyFont="1" applyFill="1" applyBorder="1" applyAlignment="1" applyProtection="1">
      <alignment horizontal="right"/>
      <protection locked="0"/>
    </xf>
    <xf numFmtId="4" fontId="22" fillId="5" borderId="3" xfId="279" applyNumberFormat="1" applyFont="1" applyFill="1" applyBorder="1" applyAlignment="1" applyProtection="1">
      <alignment horizontal="right"/>
      <protection locked="0"/>
    </xf>
    <xf numFmtId="4" fontId="17" fillId="5" borderId="16" xfId="0" applyNumberFormat="1" applyFont="1" applyFill="1" applyBorder="1" applyAlignment="1" applyProtection="1">
      <protection locked="0"/>
    </xf>
    <xf numFmtId="4" fontId="2" fillId="0" borderId="13" xfId="76" applyNumberFormat="1" applyFont="1" applyFill="1" applyBorder="1" applyAlignment="1" applyProtection="1">
      <alignment horizontal="right"/>
      <protection locked="0"/>
    </xf>
    <xf numFmtId="0" fontId="2" fillId="0" borderId="15" xfId="279" applyNumberFormat="1" applyFont="1" applyFill="1" applyBorder="1" applyAlignment="1" applyProtection="1">
      <alignment horizontal="center"/>
    </xf>
    <xf numFmtId="0" fontId="16" fillId="4" borderId="20" xfId="101" applyFont="1" applyFill="1" applyBorder="1" applyAlignment="1">
      <alignment horizontal="center" vertical="center" wrapText="1"/>
    </xf>
    <xf numFmtId="0" fontId="16" fillId="4" borderId="12" xfId="101" applyFont="1" applyFill="1" applyBorder="1" applyAlignment="1">
      <alignment horizontal="center" vertical="center" wrapText="1"/>
    </xf>
    <xf numFmtId="4" fontId="16" fillId="4" borderId="3" xfId="87" applyNumberFormat="1" applyFont="1" applyFill="1" applyBorder="1" applyAlignment="1">
      <alignment horizontal="center" vertical="center" wrapText="1"/>
    </xf>
    <xf numFmtId="169" fontId="16" fillId="4" borderId="23" xfId="87" applyNumberFormat="1" applyFont="1" applyFill="1" applyBorder="1" applyAlignment="1">
      <alignment horizontal="center" vertical="center" wrapText="1"/>
    </xf>
    <xf numFmtId="0" fontId="9" fillId="0" borderId="14" xfId="279" applyFont="1" applyFill="1" applyBorder="1" applyAlignment="1">
      <alignment horizontal="justify"/>
    </xf>
    <xf numFmtId="4" fontId="2" fillId="0" borderId="0" xfId="76" applyNumberFormat="1" applyFont="1" applyFill="1" applyBorder="1" applyAlignment="1">
      <alignment horizontal="right"/>
    </xf>
    <xf numFmtId="4" fontId="2" fillId="0" borderId="0" xfId="279" applyNumberFormat="1" applyFont="1" applyFill="1" applyBorder="1" applyAlignment="1">
      <alignment horizontal="right"/>
    </xf>
    <xf numFmtId="4" fontId="2" fillId="0" borderId="12" xfId="279" applyNumberFormat="1" applyFont="1" applyFill="1" applyBorder="1" applyAlignment="1" applyProtection="1">
      <alignment horizontal="right"/>
    </xf>
    <xf numFmtId="4" fontId="2" fillId="0" borderId="11" xfId="279" applyNumberFormat="1" applyFont="1" applyFill="1" applyBorder="1" applyAlignment="1" applyProtection="1">
      <alignment horizontal="center"/>
    </xf>
    <xf numFmtId="4" fontId="2" fillId="0" borderId="4" xfId="279" applyNumberFormat="1" applyFont="1" applyFill="1" applyBorder="1" applyAlignment="1" applyProtection="1">
      <alignment horizontal="center"/>
    </xf>
    <xf numFmtId="0" fontId="2" fillId="0" borderId="15" xfId="280" applyNumberFormat="1" applyFont="1" applyFill="1" applyBorder="1" applyAlignment="1" applyProtection="1">
      <alignment horizontal="justify" vertical="center" wrapText="1"/>
    </xf>
    <xf numFmtId="0" fontId="9" fillId="0" borderId="14" xfId="0" applyFont="1" applyFill="1" applyBorder="1" applyAlignment="1">
      <alignment horizontal="left" vertical="top" wrapText="1"/>
    </xf>
    <xf numFmtId="0" fontId="2" fillId="0" borderId="15" xfId="0" applyFont="1" applyFill="1" applyBorder="1" applyAlignment="1">
      <alignment horizontal="justify" vertical="top" wrapText="1"/>
    </xf>
    <xf numFmtId="4" fontId="17" fillId="0" borderId="0" xfId="84" applyNumberFormat="1" applyFont="1" applyFill="1" applyBorder="1" applyAlignment="1">
      <alignment horizontal="right" vertical="center" wrapText="1"/>
    </xf>
    <xf numFmtId="0" fontId="25" fillId="0" borderId="0" xfId="84" applyFont="1" applyFill="1" applyBorder="1"/>
    <xf numFmtId="49" fontId="33" fillId="0" borderId="0" xfId="84" applyNumberFormat="1" applyFont="1" applyFill="1" applyBorder="1" applyAlignment="1">
      <alignment vertical="center"/>
    </xf>
    <xf numFmtId="0" fontId="22" fillId="5" borderId="12" xfId="84" applyFont="1" applyFill="1" applyBorder="1" applyAlignment="1">
      <alignment vertical="top" wrapText="1"/>
    </xf>
    <xf numFmtId="4" fontId="16" fillId="5" borderId="3" xfId="84" applyNumberFormat="1" applyFont="1" applyFill="1" applyBorder="1" applyAlignment="1">
      <alignment horizontal="center" vertical="center" wrapText="1"/>
    </xf>
    <xf numFmtId="4" fontId="16" fillId="5" borderId="3" xfId="84" applyNumberFormat="1" applyFont="1" applyFill="1" applyBorder="1" applyAlignment="1">
      <alignment vertical="center" wrapText="1"/>
    </xf>
    <xf numFmtId="4" fontId="16" fillId="5" borderId="3" xfId="84" applyNumberFormat="1" applyFont="1" applyFill="1" applyBorder="1" applyAlignment="1" applyProtection="1">
      <alignment horizontal="center" vertical="center" wrapText="1"/>
      <protection locked="0"/>
    </xf>
    <xf numFmtId="169" fontId="17" fillId="5" borderId="16" xfId="84" applyNumberFormat="1" applyFont="1" applyFill="1" applyBorder="1" applyAlignment="1" applyProtection="1">
      <protection locked="0"/>
    </xf>
    <xf numFmtId="0" fontId="2" fillId="5" borderId="3" xfId="84" applyFont="1" applyFill="1" applyBorder="1" applyAlignment="1">
      <alignment horizontal="center" vertical="center"/>
    </xf>
    <xf numFmtId="4" fontId="2" fillId="5" borderId="3" xfId="84" applyNumberFormat="1" applyFont="1" applyFill="1" applyBorder="1" applyAlignment="1"/>
    <xf numFmtId="4" fontId="2" fillId="5" borderId="3" xfId="84" applyNumberFormat="1" applyFont="1" applyFill="1" applyBorder="1" applyAlignment="1" applyProtection="1">
      <alignment horizontal="right"/>
      <protection locked="0"/>
    </xf>
    <xf numFmtId="0" fontId="2" fillId="0" borderId="0" xfId="84" applyFont="1" applyFill="1" applyAlignment="1">
      <alignment horizontal="center" vertical="center"/>
    </xf>
    <xf numFmtId="0" fontId="2" fillId="0" borderId="0" xfId="84" applyFont="1" applyFill="1" applyBorder="1" applyAlignment="1">
      <alignment horizontal="justify" vertical="top"/>
    </xf>
    <xf numFmtId="2" fontId="2" fillId="0" borderId="14" xfId="84" applyNumberFormat="1" applyFont="1" applyFill="1" applyBorder="1" applyAlignment="1">
      <alignment wrapText="1"/>
    </xf>
    <xf numFmtId="4" fontId="2" fillId="0" borderId="17" xfId="84" applyNumberFormat="1" applyFont="1" applyFill="1" applyBorder="1" applyAlignment="1" applyProtection="1">
      <alignment horizontal="right"/>
      <protection locked="0"/>
    </xf>
    <xf numFmtId="2" fontId="2" fillId="0" borderId="15" xfId="84" applyNumberFormat="1" applyFont="1" applyFill="1" applyBorder="1" applyAlignment="1">
      <alignment wrapText="1"/>
    </xf>
    <xf numFmtId="0" fontId="2" fillId="0" borderId="14" xfId="84" applyFont="1" applyFill="1" applyBorder="1" applyAlignment="1">
      <alignment horizontal="justify" vertical="top" wrapText="1"/>
    </xf>
    <xf numFmtId="3" fontId="2" fillId="0" borderId="0" xfId="84" applyNumberFormat="1" applyFont="1" applyFill="1" applyBorder="1" applyAlignment="1">
      <alignment horizontal="center"/>
    </xf>
    <xf numFmtId="4" fontId="2" fillId="0" borderId="0" xfId="84" applyNumberFormat="1" applyFont="1" applyFill="1" applyBorder="1" applyAlignment="1">
      <alignment horizontal="center"/>
    </xf>
    <xf numFmtId="4" fontId="29" fillId="0" borderId="0" xfId="84" applyNumberFormat="1" applyFont="1" applyFill="1" applyBorder="1" applyAlignment="1" applyProtection="1">
      <alignment horizontal="right"/>
      <protection locked="0"/>
    </xf>
    <xf numFmtId="0" fontId="9" fillId="0" borderId="14" xfId="84" applyFont="1" applyFill="1" applyBorder="1" applyAlignment="1">
      <alignment vertical="top" wrapText="1"/>
    </xf>
    <xf numFmtId="0" fontId="9" fillId="0" borderId="0" xfId="84" applyFont="1" applyFill="1" applyBorder="1"/>
    <xf numFmtId="0" fontId="2" fillId="0" borderId="0" xfId="84" applyFont="1" applyFill="1" applyBorder="1" applyAlignment="1">
      <alignment horizontal="justify"/>
    </xf>
    <xf numFmtId="0" fontId="2" fillId="0" borderId="14" xfId="84" applyFont="1" applyFill="1" applyBorder="1" applyAlignment="1">
      <alignment vertical="top" wrapText="1"/>
    </xf>
    <xf numFmtId="0" fontId="2" fillId="0" borderId="15" xfId="84" applyFont="1" applyFill="1" applyBorder="1" applyAlignment="1">
      <alignment vertical="top" wrapText="1"/>
    </xf>
    <xf numFmtId="4" fontId="2" fillId="5" borderId="3" xfId="84" applyNumberFormat="1" applyFont="1" applyFill="1" applyBorder="1" applyAlignment="1">
      <alignment horizontal="center"/>
    </xf>
    <xf numFmtId="2" fontId="9" fillId="0" borderId="13" xfId="84" applyNumberFormat="1" applyFont="1" applyFill="1" applyBorder="1" applyAlignment="1">
      <alignment horizontal="justify" vertical="top" wrapText="1"/>
    </xf>
    <xf numFmtId="4" fontId="2" fillId="0" borderId="7" xfId="84" applyNumberFormat="1" applyFont="1" applyFill="1" applyBorder="1" applyAlignment="1">
      <alignment horizontal="center"/>
    </xf>
    <xf numFmtId="4" fontId="2" fillId="0" borderId="7" xfId="84" applyNumberFormat="1" applyFont="1" applyFill="1" applyBorder="1" applyAlignment="1" applyProtection="1">
      <alignment horizontal="right"/>
      <protection locked="0"/>
    </xf>
    <xf numFmtId="0" fontId="9" fillId="0" borderId="14" xfId="283" applyFont="1" applyFill="1" applyBorder="1" applyAlignment="1">
      <alignment horizontal="justify" vertical="top" wrapText="1"/>
    </xf>
    <xf numFmtId="0" fontId="2" fillId="0" borderId="14" xfId="283" applyFont="1" applyFill="1" applyBorder="1" applyAlignment="1">
      <alignment horizontal="justify" vertical="top" wrapText="1"/>
    </xf>
    <xf numFmtId="0" fontId="2" fillId="0" borderId="17" xfId="84" applyFont="1" applyFill="1" applyBorder="1" applyAlignment="1">
      <alignment horizontal="center"/>
    </xf>
    <xf numFmtId="0" fontId="2" fillId="0" borderId="7" xfId="84" applyFont="1" applyFill="1" applyBorder="1" applyAlignment="1">
      <alignment horizontal="center"/>
    </xf>
    <xf numFmtId="2" fontId="2" fillId="0" borderId="15" xfId="84" applyNumberFormat="1" applyFont="1" applyFill="1" applyBorder="1" applyAlignment="1">
      <alignment vertical="top" wrapText="1"/>
    </xf>
    <xf numFmtId="0" fontId="2" fillId="0" borderId="14" xfId="84" quotePrefix="1" applyFont="1" applyFill="1" applyBorder="1" applyAlignment="1">
      <alignment horizontal="justify" vertical="top" wrapText="1"/>
    </xf>
    <xf numFmtId="0" fontId="2" fillId="0" borderId="0" xfId="84" applyFont="1" applyFill="1" applyBorder="1" applyAlignment="1">
      <alignment horizontal="center"/>
    </xf>
    <xf numFmtId="0" fontId="9" fillId="0" borderId="13" xfId="84" applyFont="1" applyFill="1" applyBorder="1" applyAlignment="1">
      <alignment horizontal="justify" vertical="top" wrapText="1"/>
    </xf>
    <xf numFmtId="0" fontId="2" fillId="0" borderId="0" xfId="84" applyFont="1" applyFill="1" applyBorder="1" applyAlignment="1"/>
    <xf numFmtId="0" fontId="9" fillId="0" borderId="14" xfId="84" applyFont="1" applyFill="1" applyBorder="1" applyAlignment="1">
      <alignment vertical="top"/>
    </xf>
    <xf numFmtId="0" fontId="9" fillId="0" borderId="13" xfId="283" applyFont="1" applyFill="1" applyBorder="1" applyAlignment="1">
      <alignment horizontal="justify" vertical="top" wrapText="1"/>
    </xf>
    <xf numFmtId="0" fontId="2" fillId="0" borderId="13" xfId="283" applyFont="1" applyFill="1" applyBorder="1" applyAlignment="1">
      <alignment horizontal="justify" vertical="top" wrapText="1"/>
    </xf>
    <xf numFmtId="0" fontId="9" fillId="0" borderId="13" xfId="287" applyFont="1" applyFill="1" applyBorder="1" applyAlignment="1">
      <alignment horizontal="justify" vertical="top" wrapText="1"/>
    </xf>
    <xf numFmtId="0" fontId="2" fillId="0" borderId="0" xfId="84" applyFont="1" applyFill="1"/>
    <xf numFmtId="0" fontId="2" fillId="0" borderId="0" xfId="84" applyFont="1" applyFill="1" applyBorder="1" applyAlignment="1">
      <alignment vertical="center"/>
    </xf>
    <xf numFmtId="0" fontId="2" fillId="0" borderId="14" xfId="283" applyNumberFormat="1" applyFont="1" applyFill="1" applyBorder="1" applyAlignment="1">
      <alignment horizontal="justify" vertical="top" wrapText="1"/>
    </xf>
    <xf numFmtId="0" fontId="2" fillId="0" borderId="0" xfId="84" applyFont="1" applyFill="1" applyBorder="1" applyAlignment="1">
      <alignment horizontal="center" wrapText="1"/>
    </xf>
    <xf numFmtId="4" fontId="2" fillId="0" borderId="0" xfId="84" applyNumberFormat="1" applyFont="1" applyFill="1" applyBorder="1" applyAlignment="1">
      <alignment horizontal="center" wrapText="1"/>
    </xf>
    <xf numFmtId="0" fontId="2" fillId="0" borderId="0" xfId="84" applyFont="1" applyFill="1" applyBorder="1" applyAlignment="1">
      <alignment vertical="top"/>
    </xf>
    <xf numFmtId="0" fontId="2" fillId="0" borderId="18" xfId="84" applyFont="1" applyFill="1" applyBorder="1" applyAlignment="1">
      <alignment horizontal="center"/>
    </xf>
    <xf numFmtId="3" fontId="2" fillId="0" borderId="7" xfId="84" applyNumberFormat="1" applyFont="1" applyFill="1" applyBorder="1" applyAlignment="1">
      <alignment horizontal="center"/>
    </xf>
    <xf numFmtId="0" fontId="30" fillId="0" borderId="14" xfId="84" applyFont="1" applyFill="1" applyBorder="1" applyAlignment="1">
      <alignment horizontal="left" vertical="top" wrapText="1"/>
    </xf>
    <xf numFmtId="0" fontId="9" fillId="0" borderId="14" xfId="84" applyFont="1" applyFill="1" applyBorder="1" applyAlignment="1">
      <alignment horizontal="left" vertical="top" wrapText="1"/>
    </xf>
    <xf numFmtId="3" fontId="2" fillId="0" borderId="9" xfId="84" applyNumberFormat="1" applyFont="1" applyFill="1" applyBorder="1" applyAlignment="1">
      <alignment horizontal="center"/>
    </xf>
    <xf numFmtId="4" fontId="2" fillId="0" borderId="9" xfId="1" applyNumberFormat="1" applyFont="1" applyFill="1" applyBorder="1" applyAlignment="1" applyProtection="1">
      <alignment horizontal="right"/>
      <protection locked="0"/>
    </xf>
    <xf numFmtId="0" fontId="9" fillId="0" borderId="15" xfId="84" applyFont="1" applyFill="1" applyBorder="1" applyAlignment="1">
      <alignment horizontal="left" vertical="top" wrapText="1"/>
    </xf>
    <xf numFmtId="0" fontId="2" fillId="0" borderId="4" xfId="84" applyFont="1" applyFill="1" applyBorder="1" applyAlignment="1">
      <alignment horizontal="center"/>
    </xf>
    <xf numFmtId="3" fontId="2" fillId="0" borderId="15" xfId="84" applyNumberFormat="1" applyFont="1" applyFill="1" applyBorder="1" applyAlignment="1">
      <alignment horizontal="center"/>
    </xf>
    <xf numFmtId="4" fontId="2" fillId="0" borderId="15" xfId="1" applyNumberFormat="1" applyFont="1" applyFill="1" applyBorder="1" applyAlignment="1" applyProtection="1">
      <alignment horizontal="right"/>
      <protection locked="0"/>
    </xf>
    <xf numFmtId="0" fontId="2" fillId="0" borderId="19" xfId="84" applyFont="1" applyFill="1" applyBorder="1" applyAlignment="1">
      <alignment horizontal="center"/>
    </xf>
    <xf numFmtId="3" fontId="2" fillId="0" borderId="11" xfId="84" applyNumberFormat="1" applyFont="1" applyFill="1" applyBorder="1" applyAlignment="1">
      <alignment horizontal="center"/>
    </xf>
    <xf numFmtId="0" fontId="9" fillId="0" borderId="15" xfId="283" applyFont="1" applyFill="1" applyBorder="1" applyAlignment="1">
      <alignment horizontal="justify" vertical="top" wrapText="1"/>
    </xf>
    <xf numFmtId="0" fontId="2" fillId="0" borderId="0" xfId="84" applyFont="1" applyFill="1" applyBorder="1" applyAlignment="1">
      <alignment horizontal="center" vertical="center"/>
    </xf>
    <xf numFmtId="2" fontId="9" fillId="0" borderId="14" xfId="84" applyNumberFormat="1" applyFont="1" applyFill="1" applyBorder="1" applyAlignment="1">
      <alignment wrapText="1"/>
    </xf>
    <xf numFmtId="0" fontId="2" fillId="0" borderId="14" xfId="84" applyFont="1" applyFill="1" applyBorder="1" applyAlignment="1">
      <alignment horizontal="left" vertical="top" wrapText="1"/>
    </xf>
    <xf numFmtId="0" fontId="2" fillId="0" borderId="18" xfId="84" applyFont="1" applyFill="1" applyBorder="1" applyAlignment="1">
      <alignment horizontal="center" wrapText="1"/>
    </xf>
    <xf numFmtId="4" fontId="2" fillId="0" borderId="9" xfId="84" applyNumberFormat="1" applyFont="1" applyFill="1" applyBorder="1" applyAlignment="1" applyProtection="1">
      <alignment horizontal="right"/>
      <protection locked="0"/>
    </xf>
    <xf numFmtId="0" fontId="2" fillId="0" borderId="15" xfId="84" applyFont="1" applyFill="1" applyBorder="1" applyAlignment="1">
      <alignment horizontal="justify" vertical="top" wrapText="1"/>
    </xf>
    <xf numFmtId="0" fontId="2" fillId="0" borderId="19" xfId="84" applyFont="1" applyFill="1" applyBorder="1" applyAlignment="1">
      <alignment horizontal="center" wrapText="1"/>
    </xf>
    <xf numFmtId="0" fontId="9" fillId="0" borderId="0" xfId="84" applyFont="1" applyFill="1" applyBorder="1" applyAlignment="1">
      <alignment horizontal="center"/>
    </xf>
    <xf numFmtId="4" fontId="9" fillId="0" borderId="0" xfId="84" applyNumberFormat="1" applyFont="1" applyFill="1" applyBorder="1" applyAlignment="1" applyProtection="1">
      <alignment horizontal="right"/>
      <protection locked="0"/>
    </xf>
    <xf numFmtId="0" fontId="2" fillId="0" borderId="0" xfId="84" applyFont="1" applyFill="1" applyBorder="1" applyAlignment="1">
      <alignment horizontal="right"/>
    </xf>
    <xf numFmtId="0" fontId="9" fillId="0" borderId="12" xfId="283" applyFont="1" applyFill="1" applyBorder="1" applyAlignment="1">
      <alignment horizontal="justify" vertical="top" wrapText="1"/>
    </xf>
    <xf numFmtId="4" fontId="2" fillId="0" borderId="3" xfId="84" applyNumberFormat="1" applyFont="1" applyFill="1" applyBorder="1" applyAlignment="1" applyProtection="1">
      <alignment horizontal="right"/>
      <protection locked="0"/>
    </xf>
    <xf numFmtId="4" fontId="2" fillId="0" borderId="0" xfId="84" applyNumberFormat="1" applyFont="1" applyFill="1" applyBorder="1" applyAlignment="1"/>
    <xf numFmtId="4" fontId="2" fillId="0" borderId="7" xfId="84" applyNumberFormat="1" applyFont="1" applyFill="1" applyBorder="1" applyAlignment="1"/>
    <xf numFmtId="2" fontId="9" fillId="0" borderId="14" xfId="84" applyNumberFormat="1" applyFont="1" applyFill="1" applyBorder="1" applyAlignment="1">
      <alignment horizontal="justify" wrapText="1"/>
    </xf>
    <xf numFmtId="0" fontId="9" fillId="0" borderId="14" xfId="287" applyFont="1" applyFill="1" applyBorder="1" applyAlignment="1">
      <alignment horizontal="left" vertical="top" wrapText="1"/>
    </xf>
    <xf numFmtId="0" fontId="2" fillId="5" borderId="3" xfId="84" applyFont="1" applyFill="1" applyBorder="1" applyAlignment="1">
      <alignment horizontal="center"/>
    </xf>
    <xf numFmtId="0" fontId="2" fillId="0" borderId="15" xfId="283" applyFont="1" applyFill="1" applyBorder="1" applyAlignment="1">
      <alignment horizontal="justify" vertical="top" wrapText="1"/>
    </xf>
    <xf numFmtId="4" fontId="2" fillId="0" borderId="11" xfId="84" applyNumberFormat="1" applyFont="1" applyFill="1" applyBorder="1" applyAlignment="1">
      <alignment horizontal="center"/>
    </xf>
    <xf numFmtId="4" fontId="2" fillId="0" borderId="9" xfId="84" applyNumberFormat="1" applyFont="1" applyFill="1" applyBorder="1" applyAlignment="1">
      <alignment horizontal="center"/>
    </xf>
    <xf numFmtId="0" fontId="9" fillId="0" borderId="12" xfId="84" applyFont="1" applyFill="1" applyBorder="1" applyAlignment="1">
      <alignment horizontal="justify" vertical="top" wrapText="1"/>
    </xf>
    <xf numFmtId="0" fontId="2" fillId="0" borderId="5" xfId="84" applyFont="1" applyFill="1" applyBorder="1" applyAlignment="1">
      <alignment horizontal="center" wrapText="1"/>
    </xf>
    <xf numFmtId="3" fontId="2" fillId="0" borderId="12" xfId="84" applyNumberFormat="1" applyFont="1" applyFill="1" applyBorder="1" applyAlignment="1">
      <alignment horizontal="center"/>
    </xf>
    <xf numFmtId="4" fontId="2" fillId="0" borderId="12" xfId="84" applyNumberFormat="1" applyFont="1" applyFill="1" applyBorder="1" applyAlignment="1" applyProtection="1">
      <alignment horizontal="right"/>
      <protection locked="0"/>
    </xf>
    <xf numFmtId="49" fontId="9" fillId="0" borderId="0" xfId="84" applyNumberFormat="1" applyFont="1" applyFill="1" applyBorder="1" applyAlignment="1">
      <alignment horizontal="left" vertical="top" wrapText="1"/>
    </xf>
    <xf numFmtId="0" fontId="2" fillId="0" borderId="0" xfId="84" applyFont="1" applyFill="1" applyAlignment="1">
      <alignment horizontal="left" vertical="top" wrapText="1"/>
    </xf>
    <xf numFmtId="4" fontId="2" fillId="0" borderId="0" xfId="84" applyNumberFormat="1" applyFont="1" applyFill="1" applyAlignment="1">
      <alignment vertical="top" wrapText="1"/>
    </xf>
    <xf numFmtId="4" fontId="2" fillId="0" borderId="0" xfId="84" applyNumberFormat="1" applyFont="1" applyFill="1" applyAlignment="1">
      <alignment horizontal="right" vertical="top" wrapText="1"/>
    </xf>
    <xf numFmtId="169" fontId="2" fillId="0" borderId="0" xfId="84" applyNumberFormat="1" applyFont="1" applyFill="1" applyAlignment="1">
      <alignment vertical="top" wrapText="1"/>
    </xf>
    <xf numFmtId="4" fontId="2" fillId="0" borderId="0" xfId="84" applyNumberFormat="1" applyFont="1" applyFill="1" applyBorder="1" applyAlignment="1" applyProtection="1">
      <protection locked="0"/>
    </xf>
    <xf numFmtId="4" fontId="17" fillId="5" borderId="16" xfId="84" applyNumberFormat="1" applyFont="1" applyFill="1" applyBorder="1" applyAlignment="1" applyProtection="1">
      <alignment horizontal="right"/>
      <protection locked="0"/>
    </xf>
    <xf numFmtId="4" fontId="2" fillId="0" borderId="17" xfId="84" applyNumberFormat="1" applyFont="1" applyFill="1" applyBorder="1" applyAlignment="1">
      <alignment horizontal="center"/>
    </xf>
    <xf numFmtId="4" fontId="9" fillId="0" borderId="0" xfId="84" applyNumberFormat="1" applyFont="1" applyFill="1" applyBorder="1" applyAlignment="1">
      <alignment horizontal="center"/>
    </xf>
    <xf numFmtId="1" fontId="37" fillId="0" borderId="7" xfId="84" applyNumberFormat="1" applyFont="1" applyFill="1" applyBorder="1" applyAlignment="1">
      <alignment horizontal="center"/>
    </xf>
    <xf numFmtId="0" fontId="2" fillId="0" borderId="3" xfId="84" applyFont="1" applyFill="1" applyBorder="1" applyAlignment="1">
      <alignment horizontal="center"/>
    </xf>
    <xf numFmtId="4" fontId="2" fillId="0" borderId="3" xfId="84" applyNumberFormat="1" applyFont="1" applyFill="1" applyBorder="1" applyAlignment="1" applyProtection="1">
      <alignment wrapText="1"/>
      <protection locked="0"/>
    </xf>
    <xf numFmtId="2" fontId="2" fillId="0" borderId="21" xfId="84" applyNumberFormat="1" applyFont="1" applyFill="1" applyBorder="1" applyAlignment="1">
      <alignment wrapText="1"/>
    </xf>
    <xf numFmtId="0" fontId="29" fillId="0" borderId="0" xfId="84" applyFont="1" applyFill="1" applyBorder="1"/>
    <xf numFmtId="2" fontId="2" fillId="0" borderId="21" xfId="84" applyNumberFormat="1" applyFont="1" applyFill="1" applyBorder="1" applyAlignment="1">
      <alignment vertical="top" wrapText="1"/>
    </xf>
    <xf numFmtId="0" fontId="2" fillId="0" borderId="21" xfId="280" applyNumberFormat="1" applyFont="1" applyFill="1" applyBorder="1" applyAlignment="1" applyProtection="1">
      <alignment horizontal="justify" vertical="top" wrapText="1"/>
    </xf>
    <xf numFmtId="0" fontId="2" fillId="0" borderId="21" xfId="0" applyFont="1" applyFill="1" applyBorder="1" applyAlignment="1">
      <alignment horizontal="justify" vertical="top" wrapText="1"/>
    </xf>
    <xf numFmtId="0" fontId="2" fillId="0" borderId="21" xfId="84" applyFont="1" applyFill="1" applyBorder="1" applyAlignment="1">
      <alignment horizontal="justify" vertical="top" wrapText="1"/>
    </xf>
    <xf numFmtId="0" fontId="22" fillId="5" borderId="12" xfId="279" applyNumberFormat="1" applyFont="1" applyFill="1" applyBorder="1" applyAlignment="1" applyProtection="1">
      <alignment horizontal="left" vertical="top" wrapText="1"/>
    </xf>
    <xf numFmtId="0" fontId="2" fillId="0" borderId="17" xfId="84" applyFont="1" applyFill="1" applyBorder="1"/>
    <xf numFmtId="0" fontId="2" fillId="0" borderId="18" xfId="0" applyFont="1" applyFill="1" applyBorder="1" applyAlignment="1">
      <alignment horizontal="center" vertical="center" wrapText="1"/>
    </xf>
    <xf numFmtId="3"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right" vertical="center"/>
      <protection locked="0"/>
    </xf>
    <xf numFmtId="0" fontId="2" fillId="0" borderId="19" xfId="0" applyFont="1" applyFill="1" applyBorder="1" applyAlignment="1">
      <alignment horizontal="center" vertical="center" wrapText="1"/>
    </xf>
    <xf numFmtId="3" fontId="2" fillId="0" borderId="11" xfId="0" applyNumberFormat="1" applyFont="1" applyFill="1" applyBorder="1" applyAlignment="1">
      <alignment horizontal="center" vertical="center"/>
    </xf>
    <xf numFmtId="4" fontId="2" fillId="0" borderId="11" xfId="0" applyNumberFormat="1" applyFont="1" applyFill="1" applyBorder="1" applyAlignment="1" applyProtection="1">
      <alignment horizontal="right" vertical="center"/>
      <protection locked="0"/>
    </xf>
    <xf numFmtId="2" fontId="2" fillId="0" borderId="15" xfId="0" applyNumberFormat="1" applyFont="1" applyFill="1" applyBorder="1" applyAlignment="1">
      <alignment vertical="top" wrapText="1"/>
    </xf>
    <xf numFmtId="0" fontId="2" fillId="0" borderId="0" xfId="283" applyFont="1" applyFill="1" applyBorder="1" applyAlignment="1">
      <alignment wrapText="1"/>
    </xf>
    <xf numFmtId="4" fontId="2" fillId="0" borderId="0" xfId="283" applyNumberFormat="1" applyFont="1" applyFill="1" applyBorder="1" applyAlignment="1">
      <alignment wrapText="1"/>
    </xf>
    <xf numFmtId="4" fontId="2" fillId="0" borderId="0" xfId="1" applyNumberFormat="1" applyFont="1" applyFill="1" applyBorder="1" applyAlignment="1" applyProtection="1">
      <alignment horizontal="right"/>
      <protection locked="0"/>
    </xf>
    <xf numFmtId="0" fontId="2" fillId="0" borderId="0" xfId="0" applyFont="1" applyFill="1" applyBorder="1" applyAlignment="1">
      <alignment horizontal="center" vertical="center"/>
    </xf>
    <xf numFmtId="4" fontId="2" fillId="0" borderId="0" xfId="0" applyNumberFormat="1" applyFont="1" applyFill="1" applyBorder="1"/>
    <xf numFmtId="4"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center" vertical="center"/>
    </xf>
    <xf numFmtId="0" fontId="2" fillId="0" borderId="0" xfId="287" applyFont="1" applyFill="1" applyBorder="1" applyAlignment="1">
      <alignment horizontal="center"/>
    </xf>
    <xf numFmtId="4" fontId="2" fillId="0" borderId="0" xfId="287" applyNumberFormat="1" applyFont="1" applyFill="1" applyBorder="1" applyAlignment="1"/>
    <xf numFmtId="4" fontId="2" fillId="0" borderId="0" xfId="287" applyNumberFormat="1" applyFont="1" applyFill="1" applyBorder="1" applyAlignment="1" applyProtection="1">
      <alignment horizontal="right"/>
      <protection locked="0"/>
    </xf>
    <xf numFmtId="0" fontId="9" fillId="0" borderId="21" xfId="84" applyFont="1" applyFill="1" applyBorder="1" applyAlignment="1">
      <alignment horizontal="left" vertical="top" wrapText="1"/>
    </xf>
    <xf numFmtId="49" fontId="9" fillId="0" borderId="20" xfId="84" applyNumberFormat="1" applyFont="1" applyFill="1" applyBorder="1" applyAlignment="1">
      <alignment horizontal="left" vertical="top"/>
    </xf>
    <xf numFmtId="4" fontId="2" fillId="0" borderId="27" xfId="84" applyNumberFormat="1" applyFont="1" applyFill="1" applyBorder="1" applyAlignment="1" applyProtection="1">
      <alignment horizontal="right"/>
      <protection locked="0"/>
    </xf>
    <xf numFmtId="0" fontId="22" fillId="5" borderId="20" xfId="84" applyFont="1" applyFill="1" applyBorder="1" applyAlignment="1">
      <alignment horizontal="left" vertical="top"/>
    </xf>
    <xf numFmtId="49" fontId="9" fillId="0" borderId="28" xfId="84" applyNumberFormat="1" applyFont="1" applyFill="1" applyBorder="1" applyAlignment="1">
      <alignment horizontal="left" vertical="top"/>
    </xf>
    <xf numFmtId="4" fontId="2" fillId="0" borderId="29" xfId="84" applyNumberFormat="1" applyFont="1" applyFill="1" applyBorder="1" applyAlignment="1" applyProtection="1">
      <alignment horizontal="right"/>
      <protection locked="0"/>
    </xf>
    <xf numFmtId="4" fontId="2" fillId="0" borderId="30" xfId="84" applyNumberFormat="1" applyFont="1" applyFill="1" applyBorder="1" applyAlignment="1" applyProtection="1">
      <alignment horizontal="right"/>
      <protection locked="0"/>
    </xf>
    <xf numFmtId="4" fontId="2" fillId="0" borderId="31" xfId="84" applyNumberFormat="1" applyFont="1" applyFill="1" applyBorder="1" applyAlignment="1" applyProtection="1">
      <alignment horizontal="right"/>
      <protection locked="0"/>
    </xf>
    <xf numFmtId="49" fontId="9" fillId="0" borderId="22" xfId="84" applyNumberFormat="1" applyFont="1" applyFill="1" applyBorder="1" applyAlignment="1">
      <alignment horizontal="left" vertical="top"/>
    </xf>
    <xf numFmtId="4" fontId="2" fillId="0" borderId="32" xfId="84" applyNumberFormat="1" applyFont="1" applyFill="1" applyBorder="1" applyAlignment="1" applyProtection="1">
      <alignment horizontal="right"/>
      <protection locked="0"/>
    </xf>
    <xf numFmtId="4" fontId="29" fillId="0" borderId="29" xfId="84" applyNumberFormat="1" applyFont="1" applyFill="1" applyBorder="1" applyAlignment="1" applyProtection="1">
      <alignment horizontal="right"/>
      <protection locked="0"/>
    </xf>
    <xf numFmtId="0" fontId="9" fillId="0" borderId="28" xfId="84" applyFont="1" applyFill="1" applyBorder="1" applyAlignment="1">
      <alignment horizontal="left" vertical="top"/>
    </xf>
    <xf numFmtId="4" fontId="9" fillId="0" borderId="29" xfId="84" applyNumberFormat="1" applyFont="1" applyFill="1" applyBorder="1" applyAlignment="1" applyProtection="1">
      <alignment horizontal="right"/>
      <protection locked="0"/>
    </xf>
    <xf numFmtId="0" fontId="9" fillId="0" borderId="24" xfId="84" quotePrefix="1" applyFont="1" applyFill="1" applyBorder="1" applyAlignment="1">
      <alignment horizontal="left" vertical="top"/>
    </xf>
    <xf numFmtId="4" fontId="2" fillId="0" borderId="33" xfId="84" applyNumberFormat="1" applyFont="1" applyFill="1" applyBorder="1" applyAlignment="1" applyProtection="1">
      <alignment horizontal="right"/>
      <protection locked="0"/>
    </xf>
    <xf numFmtId="0" fontId="9" fillId="0" borderId="28" xfId="84" applyFont="1" applyFill="1" applyBorder="1" applyAlignment="1">
      <alignment horizontal="left"/>
    </xf>
    <xf numFmtId="0" fontId="9" fillId="0" borderId="24" xfId="84" applyFont="1" applyFill="1" applyBorder="1" applyAlignment="1">
      <alignment horizontal="left" vertical="top"/>
    </xf>
    <xf numFmtId="49" fontId="9" fillId="0" borderId="28" xfId="84" quotePrefix="1" applyNumberFormat="1" applyFont="1" applyFill="1" applyBorder="1" applyAlignment="1">
      <alignment horizontal="left" vertical="top"/>
    </xf>
    <xf numFmtId="0" fontId="9" fillId="0" borderId="22" xfId="84" applyFont="1" applyFill="1" applyBorder="1" applyAlignment="1">
      <alignment horizontal="left"/>
    </xf>
    <xf numFmtId="49" fontId="9" fillId="0" borderId="24" xfId="84" applyNumberFormat="1" applyFont="1" applyFill="1" applyBorder="1" applyAlignment="1">
      <alignment horizontal="left" vertical="top"/>
    </xf>
    <xf numFmtId="0" fontId="9" fillId="0" borderId="34" xfId="84" applyFont="1" applyFill="1" applyBorder="1" applyAlignment="1">
      <alignment horizontal="left"/>
    </xf>
    <xf numFmtId="4" fontId="38" fillId="0" borderId="33" xfId="84" applyNumberFormat="1" applyFont="1" applyFill="1" applyBorder="1" applyAlignment="1" applyProtection="1">
      <alignment horizontal="right"/>
      <protection locked="0"/>
    </xf>
    <xf numFmtId="49" fontId="9" fillId="0" borderId="24" xfId="84" quotePrefix="1" applyNumberFormat="1" applyFont="1" applyFill="1" applyBorder="1" applyAlignment="1">
      <alignment horizontal="left" vertical="top"/>
    </xf>
    <xf numFmtId="4" fontId="2" fillId="0" borderId="30" xfId="1" applyNumberFormat="1" applyFont="1" applyFill="1" applyBorder="1" applyAlignment="1" applyProtection="1">
      <alignment horizontal="right"/>
      <protection locked="0"/>
    </xf>
    <xf numFmtId="4" fontId="2" fillId="0" borderId="35" xfId="1" applyNumberFormat="1" applyFont="1" applyFill="1" applyBorder="1" applyAlignment="1" applyProtection="1">
      <alignment horizontal="right"/>
      <protection locked="0"/>
    </xf>
    <xf numFmtId="0" fontId="9" fillId="0" borderId="22" xfId="84" applyFont="1" applyFill="1" applyBorder="1" applyAlignment="1">
      <alignment horizontal="left" vertical="top"/>
    </xf>
    <xf numFmtId="4" fontId="2" fillId="0" borderId="32" xfId="1" applyNumberFormat="1" applyFont="1" applyFill="1" applyBorder="1" applyAlignment="1" applyProtection="1">
      <alignment horizontal="right"/>
      <protection locked="0"/>
    </xf>
    <xf numFmtId="16" fontId="9" fillId="0" borderId="28" xfId="84" applyNumberFormat="1" applyFont="1" applyFill="1" applyBorder="1" applyAlignment="1">
      <alignment horizontal="left" vertical="top"/>
    </xf>
    <xf numFmtId="0" fontId="2" fillId="0" borderId="28" xfId="84" applyFont="1" applyFill="1" applyBorder="1" applyAlignment="1">
      <alignment horizontal="center" vertical="center"/>
    </xf>
    <xf numFmtId="0" fontId="9" fillId="0" borderId="28" xfId="84" quotePrefix="1" applyFont="1" applyFill="1" applyBorder="1" applyAlignment="1">
      <alignment horizontal="left" vertical="top"/>
    </xf>
    <xf numFmtId="4" fontId="2" fillId="0" borderId="29" xfId="84" applyNumberFormat="1" applyFont="1" applyFill="1" applyBorder="1" applyAlignment="1">
      <alignment horizontal="right"/>
    </xf>
    <xf numFmtId="0" fontId="9" fillId="0" borderId="34" xfId="84" applyFont="1" applyFill="1" applyBorder="1" applyAlignment="1">
      <alignment horizontal="left" vertical="top"/>
    </xf>
    <xf numFmtId="16" fontId="2" fillId="0" borderId="28" xfId="84" applyNumberFormat="1" applyFont="1" applyFill="1" applyBorder="1" applyAlignment="1">
      <alignment horizontal="left" vertical="top"/>
    </xf>
    <xf numFmtId="49" fontId="9" fillId="0" borderId="20" xfId="84" quotePrefix="1" applyNumberFormat="1" applyFont="1" applyFill="1" applyBorder="1" applyAlignment="1">
      <alignment horizontal="left" vertical="top"/>
    </xf>
    <xf numFmtId="4" fontId="2" fillId="0" borderId="23" xfId="84" applyNumberFormat="1" applyFont="1" applyFill="1" applyBorder="1" applyAlignment="1" applyProtection="1">
      <alignment horizontal="right"/>
      <protection locked="0"/>
    </xf>
    <xf numFmtId="49" fontId="9" fillId="0" borderId="24" xfId="0" quotePrefix="1" applyNumberFormat="1" applyFont="1" applyFill="1" applyBorder="1" applyAlignment="1">
      <alignment horizontal="left" vertical="top"/>
    </xf>
    <xf numFmtId="166" fontId="2" fillId="0" borderId="33" xfId="0" applyNumberFormat="1" applyFont="1" applyFill="1" applyBorder="1" applyProtection="1">
      <protection locked="0"/>
    </xf>
    <xf numFmtId="49" fontId="9" fillId="0" borderId="28" xfId="0" quotePrefix="1" applyNumberFormat="1" applyFont="1" applyFill="1" applyBorder="1" applyAlignment="1">
      <alignment horizontal="left" vertical="top"/>
    </xf>
    <xf numFmtId="166" fontId="2" fillId="0" borderId="29" xfId="0" applyNumberFormat="1" applyFont="1" applyFill="1" applyBorder="1" applyProtection="1">
      <protection locked="0"/>
    </xf>
    <xf numFmtId="0" fontId="9" fillId="0" borderId="28" xfId="0" applyFont="1" applyFill="1" applyBorder="1" applyAlignment="1">
      <alignment horizontal="left" vertical="top"/>
    </xf>
    <xf numFmtId="166" fontId="2" fillId="0" borderId="31" xfId="0" applyNumberFormat="1" applyFont="1" applyFill="1" applyBorder="1" applyAlignment="1" applyProtection="1">
      <alignment horizontal="right" vertical="center"/>
      <protection locked="0"/>
    </xf>
    <xf numFmtId="0" fontId="9" fillId="0" borderId="22" xfId="0" applyFont="1" applyFill="1" applyBorder="1" applyAlignment="1">
      <alignment horizontal="left" vertical="top"/>
    </xf>
    <xf numFmtId="0" fontId="9" fillId="0" borderId="28" xfId="0" quotePrefix="1" applyFont="1" applyFill="1" applyBorder="1" applyAlignment="1">
      <alignment horizontal="left" vertical="top"/>
    </xf>
    <xf numFmtId="166" fontId="2" fillId="0" borderId="29" xfId="0" applyNumberFormat="1" applyFont="1" applyFill="1" applyBorder="1" applyAlignment="1" applyProtection="1">
      <alignment horizontal="right" vertical="center"/>
      <protection locked="0"/>
    </xf>
    <xf numFmtId="0" fontId="9" fillId="0" borderId="34" xfId="0" applyFont="1" applyFill="1" applyBorder="1" applyAlignment="1">
      <alignment horizontal="left" vertical="top"/>
    </xf>
    <xf numFmtId="0" fontId="2" fillId="0" borderId="28" xfId="84" quotePrefix="1" applyFont="1" applyFill="1" applyBorder="1" applyAlignment="1">
      <alignment horizontal="left" vertical="top"/>
    </xf>
    <xf numFmtId="0" fontId="9" fillId="0" borderId="22" xfId="84" quotePrefix="1" applyFont="1" applyFill="1" applyBorder="1" applyAlignment="1">
      <alignment horizontal="left" vertical="top"/>
    </xf>
    <xf numFmtId="0" fontId="9" fillId="0" borderId="28" xfId="279" applyFont="1" applyFill="1" applyBorder="1" applyAlignment="1">
      <alignment horizontal="left" vertical="top"/>
    </xf>
    <xf numFmtId="4" fontId="2" fillId="0" borderId="29" xfId="76" applyNumberFormat="1" applyFont="1" applyFill="1" applyBorder="1" applyAlignment="1">
      <alignment horizontal="right"/>
    </xf>
    <xf numFmtId="0" fontId="9" fillId="0" borderId="22" xfId="279" applyNumberFormat="1" applyFont="1" applyFill="1" applyBorder="1" applyAlignment="1" applyProtection="1">
      <alignment horizontal="left" vertical="top"/>
    </xf>
    <xf numFmtId="4" fontId="2" fillId="0" borderId="27" xfId="285" applyNumberFormat="1" applyFont="1" applyFill="1" applyBorder="1" applyAlignment="1" applyProtection="1">
      <alignment horizontal="right"/>
    </xf>
    <xf numFmtId="0" fontId="9" fillId="0" borderId="20" xfId="279" applyNumberFormat="1" applyFont="1" applyFill="1" applyBorder="1" applyAlignment="1" applyProtection="1">
      <alignment horizontal="left" vertical="top"/>
    </xf>
    <xf numFmtId="4" fontId="2" fillId="0" borderId="36" xfId="285" applyNumberFormat="1" applyFont="1" applyFill="1" applyBorder="1" applyAlignment="1" applyProtection="1">
      <alignment horizontal="right"/>
    </xf>
    <xf numFmtId="0" fontId="9" fillId="0" borderId="37" xfId="279" applyNumberFormat="1" applyFont="1" applyFill="1" applyBorder="1" applyAlignment="1" applyProtection="1">
      <alignment horizontal="left" vertical="top"/>
    </xf>
    <xf numFmtId="4" fontId="2" fillId="0" borderId="30" xfId="285" applyNumberFormat="1" applyFont="1" applyFill="1" applyBorder="1" applyAlignment="1" applyProtection="1">
      <alignment horizontal="right"/>
    </xf>
    <xf numFmtId="0" fontId="9" fillId="0" borderId="38" xfId="279" applyNumberFormat="1" applyFont="1" applyFill="1" applyBorder="1" applyAlignment="1" applyProtection="1">
      <alignment horizontal="left" vertical="top"/>
    </xf>
    <xf numFmtId="4" fontId="2" fillId="0" borderId="32" xfId="285" applyNumberFormat="1" applyFont="1" applyFill="1" applyBorder="1" applyAlignment="1" applyProtection="1">
      <alignment horizontal="right"/>
    </xf>
    <xf numFmtId="4" fontId="2" fillId="0" borderId="27" xfId="76" applyNumberFormat="1" applyFont="1" applyFill="1" applyBorder="1" applyAlignment="1" applyProtection="1">
      <alignment horizontal="right"/>
      <protection locked="0"/>
    </xf>
    <xf numFmtId="0" fontId="9" fillId="0" borderId="24" xfId="279" applyNumberFormat="1" applyFont="1" applyFill="1" applyBorder="1" applyAlignment="1" applyProtection="1">
      <alignment horizontal="left" vertical="top"/>
    </xf>
    <xf numFmtId="4" fontId="2" fillId="0" borderId="39" xfId="285" applyNumberFormat="1" applyFont="1" applyFill="1" applyBorder="1" applyAlignment="1" applyProtection="1">
      <alignment horizontal="right"/>
    </xf>
    <xf numFmtId="4" fontId="2" fillId="0" borderId="35" xfId="285" applyNumberFormat="1" applyFont="1" applyFill="1" applyBorder="1" applyAlignment="1" applyProtection="1">
      <alignment horizontal="right"/>
    </xf>
    <xf numFmtId="0" fontId="9" fillId="0" borderId="28" xfId="279" applyNumberFormat="1" applyFont="1" applyFill="1" applyBorder="1" applyAlignment="1" applyProtection="1">
      <alignment horizontal="left" vertical="top"/>
    </xf>
    <xf numFmtId="4" fontId="2" fillId="0" borderId="29" xfId="76" applyNumberFormat="1" applyFont="1" applyFill="1" applyBorder="1" applyAlignment="1" applyProtection="1">
      <alignment horizontal="right"/>
      <protection locked="0"/>
    </xf>
    <xf numFmtId="4" fontId="2" fillId="0" borderId="30" xfId="76" applyNumberFormat="1" applyFont="1" applyFill="1" applyBorder="1" applyAlignment="1" applyProtection="1">
      <alignment horizontal="right"/>
      <protection locked="0"/>
    </xf>
    <xf numFmtId="4" fontId="2" fillId="0" borderId="32" xfId="76" applyNumberFormat="1" applyFont="1" applyFill="1" applyBorder="1" applyAlignment="1" applyProtection="1">
      <alignment horizontal="right"/>
      <protection locked="0"/>
    </xf>
    <xf numFmtId="4" fontId="2" fillId="0" borderId="39" xfId="76" applyNumberFormat="1" applyFont="1" applyFill="1" applyBorder="1" applyAlignment="1" applyProtection="1">
      <alignment horizontal="right"/>
      <protection locked="0"/>
    </xf>
    <xf numFmtId="4" fontId="2" fillId="0" borderId="35" xfId="76" applyNumberFormat="1" applyFont="1" applyFill="1" applyBorder="1" applyAlignment="1" applyProtection="1">
      <alignment horizontal="right"/>
      <protection locked="0"/>
    </xf>
    <xf numFmtId="4" fontId="2" fillId="0" borderId="33" xfId="76" applyNumberFormat="1" applyFont="1" applyFill="1" applyBorder="1" applyAlignment="1" applyProtection="1">
      <alignment horizontal="right"/>
      <protection locked="0"/>
    </xf>
    <xf numFmtId="4" fontId="2" fillId="0" borderId="31" xfId="76" applyNumberFormat="1" applyFont="1" applyFill="1" applyBorder="1" applyAlignment="1" applyProtection="1">
      <alignment horizontal="right"/>
      <protection locked="0"/>
    </xf>
    <xf numFmtId="0" fontId="9" fillId="0" borderId="40" xfId="279" applyNumberFormat="1" applyFont="1" applyFill="1" applyBorder="1" applyAlignment="1" applyProtection="1">
      <alignment horizontal="left" vertical="top"/>
    </xf>
    <xf numFmtId="0" fontId="9" fillId="0" borderId="41" xfId="279" applyNumberFormat="1" applyFont="1" applyFill="1" applyBorder="1" applyAlignment="1" applyProtection="1">
      <alignment horizontal="left" vertical="top"/>
    </xf>
    <xf numFmtId="0" fontId="9" fillId="0" borderId="24" xfId="0" quotePrefix="1" applyFont="1" applyFill="1" applyBorder="1" applyAlignment="1">
      <alignment horizontal="left" vertical="top"/>
    </xf>
    <xf numFmtId="4" fontId="2" fillId="0" borderId="33" xfId="0" applyNumberFormat="1" applyFont="1" applyFill="1" applyBorder="1" applyProtection="1">
      <protection locked="0"/>
    </xf>
    <xf numFmtId="4" fontId="2" fillId="0" borderId="29" xfId="279" applyNumberFormat="1" applyFont="1" applyFill="1" applyBorder="1" applyAlignment="1" applyProtection="1">
      <alignment horizontal="right"/>
      <protection locked="0"/>
    </xf>
    <xf numFmtId="4" fontId="21" fillId="0" borderId="29" xfId="279" applyNumberFormat="1" applyFont="1" applyFill="1" applyBorder="1" applyAlignment="1">
      <alignment horizontal="right"/>
    </xf>
    <xf numFmtId="4" fontId="2" fillId="0" borderId="32" xfId="279" applyNumberFormat="1" applyFont="1" applyFill="1" applyBorder="1" applyAlignment="1" applyProtection="1">
      <alignment horizontal="right"/>
      <protection locked="0"/>
    </xf>
    <xf numFmtId="0" fontId="9" fillId="0" borderId="26" xfId="279" applyNumberFormat="1" applyFont="1" applyFill="1" applyBorder="1" applyAlignment="1" applyProtection="1">
      <alignment horizontal="left" vertical="top"/>
    </xf>
    <xf numFmtId="4" fontId="2" fillId="0" borderId="29" xfId="0" applyNumberFormat="1" applyFont="1" applyFill="1" applyBorder="1" applyAlignment="1">
      <alignment horizontal="right"/>
    </xf>
    <xf numFmtId="4" fontId="2" fillId="0" borderId="30" xfId="0" applyNumberFormat="1" applyFont="1" applyFill="1" applyBorder="1" applyAlignment="1" applyProtection="1">
      <alignment horizontal="right"/>
      <protection locked="0"/>
    </xf>
    <xf numFmtId="49" fontId="9" fillId="0" borderId="34" xfId="0" quotePrefix="1" applyNumberFormat="1" applyFont="1" applyFill="1" applyBorder="1" applyAlignment="1">
      <alignment horizontal="left" vertical="top"/>
    </xf>
    <xf numFmtId="49" fontId="28" fillId="0" borderId="28" xfId="0" quotePrefix="1" applyNumberFormat="1" applyFont="1" applyFill="1" applyBorder="1" applyAlignment="1">
      <alignment horizontal="left" vertical="top"/>
    </xf>
    <xf numFmtId="4" fontId="29" fillId="0" borderId="29" xfId="284" applyNumberFormat="1" applyFont="1" applyFill="1" applyBorder="1" applyAlignment="1">
      <alignment horizontal="right"/>
    </xf>
    <xf numFmtId="49" fontId="28" fillId="0" borderId="34" xfId="0" quotePrefix="1" applyNumberFormat="1" applyFont="1" applyFill="1" applyBorder="1" applyAlignment="1">
      <alignment horizontal="left" vertical="top"/>
    </xf>
    <xf numFmtId="4" fontId="2" fillId="0" borderId="29" xfId="284" applyNumberFormat="1" applyFont="1" applyFill="1" applyBorder="1" applyAlignment="1">
      <alignment horizontal="right"/>
    </xf>
    <xf numFmtId="49" fontId="9" fillId="0" borderId="22" xfId="0" quotePrefix="1" applyNumberFormat="1" applyFont="1" applyFill="1" applyBorder="1" applyAlignment="1">
      <alignment horizontal="left" vertical="top"/>
    </xf>
    <xf numFmtId="4" fontId="2" fillId="0" borderId="32" xfId="0" applyNumberFormat="1" applyFont="1" applyFill="1" applyBorder="1" applyAlignment="1" applyProtection="1">
      <alignment horizontal="right"/>
      <protection locked="0"/>
    </xf>
    <xf numFmtId="0" fontId="9" fillId="0" borderId="34" xfId="279" applyNumberFormat="1" applyFont="1" applyFill="1" applyBorder="1" applyAlignment="1" applyProtection="1">
      <alignment horizontal="left" vertical="top"/>
    </xf>
    <xf numFmtId="0" fontId="9" fillId="0" borderId="22" xfId="0" applyNumberFormat="1" applyFont="1" applyFill="1" applyBorder="1" applyAlignment="1">
      <alignment horizontal="left" vertical="top" wrapText="1"/>
    </xf>
    <xf numFmtId="0" fontId="9" fillId="0" borderId="12" xfId="282" applyNumberFormat="1" applyFont="1" applyFill="1" applyBorder="1" applyAlignment="1" applyProtection="1">
      <alignment horizontal="left" vertical="top" wrapText="1"/>
    </xf>
    <xf numFmtId="0" fontId="17" fillId="0" borderId="28" xfId="84" applyFont="1" applyFill="1" applyBorder="1" applyAlignment="1">
      <alignment horizontal="left" vertical="center" wrapText="1"/>
    </xf>
    <xf numFmtId="169" fontId="17" fillId="0" borderId="29" xfId="84" applyNumberFormat="1" applyFont="1" applyFill="1" applyBorder="1" applyAlignment="1">
      <alignment vertical="center" wrapText="1"/>
    </xf>
    <xf numFmtId="0" fontId="17" fillId="0" borderId="22" xfId="84" applyFont="1" applyFill="1" applyBorder="1" applyAlignment="1">
      <alignment horizontal="left" vertical="center" wrapText="1"/>
    </xf>
    <xf numFmtId="49" fontId="33" fillId="0" borderId="15" xfId="84" applyNumberFormat="1" applyFont="1" applyFill="1" applyBorder="1" applyAlignment="1">
      <alignment vertical="center" wrapText="1"/>
    </xf>
    <xf numFmtId="0" fontId="2" fillId="0" borderId="6" xfId="283" applyFont="1" applyFill="1" applyBorder="1" applyAlignment="1">
      <alignment wrapText="1"/>
    </xf>
    <xf numFmtId="4" fontId="34" fillId="0" borderId="6" xfId="283" applyNumberFormat="1" applyFont="1" applyFill="1" applyBorder="1" applyAlignment="1">
      <alignment wrapText="1"/>
    </xf>
    <xf numFmtId="4" fontId="17" fillId="0" borderId="6" xfId="84" applyNumberFormat="1" applyFont="1" applyFill="1" applyBorder="1" applyAlignment="1">
      <alignment horizontal="right" vertical="center" wrapText="1"/>
    </xf>
    <xf numFmtId="169" fontId="17" fillId="0" borderId="42" xfId="84" applyNumberFormat="1" applyFont="1" applyFill="1" applyBorder="1" applyAlignment="1">
      <alignment vertical="center" wrapText="1"/>
    </xf>
    <xf numFmtId="0" fontId="2" fillId="0" borderId="17" xfId="84" applyFont="1" applyFill="1" applyBorder="1" applyAlignment="1">
      <alignment horizontal="center" wrapText="1"/>
    </xf>
    <xf numFmtId="0" fontId="2" fillId="0" borderId="9" xfId="84" applyFont="1" applyFill="1" applyBorder="1" applyAlignment="1">
      <alignment horizontal="center" wrapText="1"/>
    </xf>
    <xf numFmtId="49" fontId="9" fillId="0" borderId="34" xfId="84" applyNumberFormat="1" applyFont="1" applyFill="1" applyBorder="1" applyAlignment="1">
      <alignment horizontal="left" vertical="top"/>
    </xf>
    <xf numFmtId="0" fontId="9" fillId="0" borderId="10" xfId="84" applyFont="1" applyFill="1" applyBorder="1" applyAlignment="1">
      <alignment horizontal="justify" vertical="top" wrapText="1"/>
    </xf>
    <xf numFmtId="0" fontId="9" fillId="0" borderId="43" xfId="279" applyNumberFormat="1" applyFont="1" applyFill="1" applyBorder="1" applyAlignment="1" applyProtection="1">
      <alignment horizontal="left" vertical="top"/>
    </xf>
    <xf numFmtId="0" fontId="9" fillId="0" borderId="44" xfId="279" applyNumberFormat="1" applyFont="1" applyFill="1" applyBorder="1" applyAlignment="1" applyProtection="1">
      <alignment horizontal="justify" vertical="top" wrapText="1"/>
    </xf>
    <xf numFmtId="0" fontId="2" fillId="0" borderId="45" xfId="279" applyNumberFormat="1" applyFont="1" applyFill="1" applyBorder="1" applyAlignment="1" applyProtection="1">
      <alignment horizontal="center"/>
    </xf>
    <xf numFmtId="3" fontId="2" fillId="0" borderId="44" xfId="279" applyNumberFormat="1" applyFont="1" applyFill="1" applyBorder="1" applyAlignment="1" applyProtection="1">
      <alignment horizontal="center"/>
    </xf>
    <xf numFmtId="4" fontId="2" fillId="0" borderId="44" xfId="285" applyNumberFormat="1" applyFont="1" applyFill="1" applyBorder="1" applyAlignment="1" applyProtection="1">
      <alignment horizontal="right"/>
      <protection locked="0"/>
    </xf>
    <xf numFmtId="4" fontId="2" fillId="0" borderId="46" xfId="285" applyNumberFormat="1" applyFont="1" applyFill="1" applyBorder="1" applyAlignment="1" applyProtection="1">
      <alignment horizontal="right"/>
    </xf>
    <xf numFmtId="0" fontId="2" fillId="0" borderId="18" xfId="285" applyNumberFormat="1" applyFont="1" applyFill="1" applyBorder="1" applyAlignment="1" applyProtection="1">
      <alignment horizontal="center"/>
    </xf>
    <xf numFmtId="0" fontId="9" fillId="0" borderId="44" xfId="0" applyFont="1" applyFill="1" applyBorder="1" applyAlignment="1">
      <alignment horizontal="justify" vertical="top" wrapText="1"/>
    </xf>
    <xf numFmtId="4" fontId="2" fillId="0" borderId="44" xfId="285" applyNumberFormat="1" applyFont="1" applyFill="1" applyBorder="1" applyAlignment="1" applyProtection="1">
      <alignment horizontal="center"/>
    </xf>
    <xf numFmtId="0" fontId="2" fillId="0" borderId="21" xfId="279" applyNumberFormat="1" applyFont="1" applyFill="1" applyBorder="1" applyAlignment="1" applyProtection="1">
      <alignment horizontal="justify" vertical="top" wrapText="1"/>
    </xf>
    <xf numFmtId="0" fontId="2" fillId="0" borderId="47" xfId="285" applyNumberFormat="1" applyFont="1" applyFill="1" applyBorder="1" applyAlignment="1" applyProtection="1">
      <alignment horizontal="center"/>
    </xf>
    <xf numFmtId="0" fontId="2" fillId="0" borderId="44" xfId="279" applyNumberFormat="1" applyFont="1" applyFill="1" applyBorder="1" applyAlignment="1" applyProtection="1">
      <alignment horizontal="justify" vertical="top" wrapText="1"/>
    </xf>
    <xf numFmtId="0" fontId="2" fillId="0" borderId="45" xfId="285" applyNumberFormat="1" applyFont="1" applyFill="1" applyBorder="1" applyAlignment="1" applyProtection="1">
      <alignment horizontal="center"/>
    </xf>
    <xf numFmtId="0" fontId="9" fillId="0" borderId="41" xfId="84" applyFont="1" applyFill="1" applyBorder="1" applyAlignment="1">
      <alignment horizontal="left" vertical="top"/>
    </xf>
    <xf numFmtId="0" fontId="2" fillId="0" borderId="11" xfId="84" applyFont="1" applyFill="1" applyBorder="1" applyAlignment="1">
      <alignment horizontal="justify" vertical="top" wrapText="1"/>
    </xf>
    <xf numFmtId="0" fontId="21" fillId="0" borderId="25" xfId="279" applyFont="1" applyFill="1" applyBorder="1"/>
    <xf numFmtId="0" fontId="2" fillId="0" borderId="12" xfId="282" applyNumberFormat="1" applyFont="1" applyFill="1" applyBorder="1" applyAlignment="1" applyProtection="1">
      <alignment horizontal="left" vertical="top" wrapText="1"/>
    </xf>
    <xf numFmtId="0" fontId="9" fillId="0" borderId="44" xfId="283" applyNumberFormat="1" applyFont="1" applyFill="1" applyBorder="1" applyAlignment="1" applyProtection="1">
      <alignment horizontal="justify" vertical="top" wrapText="1"/>
    </xf>
    <xf numFmtId="0" fontId="2" fillId="0" borderId="0" xfId="84" applyFont="1"/>
    <xf numFmtId="0" fontId="40" fillId="0" borderId="0" xfId="84" applyFont="1"/>
    <xf numFmtId="0" fontId="40" fillId="0" borderId="0" xfId="84" applyFont="1" applyAlignment="1">
      <alignment vertical="top"/>
    </xf>
    <xf numFmtId="0" fontId="40" fillId="7" borderId="0" xfId="84" applyFont="1" applyFill="1"/>
    <xf numFmtId="0" fontId="40" fillId="7" borderId="0" xfId="84" applyFont="1" applyFill="1" applyAlignment="1">
      <alignment wrapText="1"/>
    </xf>
    <xf numFmtId="0" fontId="41" fillId="0" borderId="0" xfId="84" applyFont="1" applyAlignment="1">
      <alignment wrapText="1"/>
    </xf>
    <xf numFmtId="0" fontId="41" fillId="0" borderId="0" xfId="84" applyFont="1" applyAlignment="1"/>
    <xf numFmtId="0" fontId="41" fillId="0" borderId="0" xfId="84" applyFont="1" applyFill="1" applyAlignment="1">
      <alignment wrapText="1"/>
    </xf>
    <xf numFmtId="0" fontId="21" fillId="0" borderId="48" xfId="279" applyFont="1" applyFill="1" applyBorder="1"/>
    <xf numFmtId="0" fontId="9" fillId="0" borderId="44" xfId="281" applyNumberFormat="1" applyFont="1" applyFill="1" applyBorder="1" applyAlignment="1" applyProtection="1">
      <alignment horizontal="justify" vertical="top" wrapText="1"/>
    </xf>
    <xf numFmtId="0" fontId="2" fillId="0" borderId="13" xfId="84" applyFont="1" applyFill="1" applyBorder="1" applyAlignment="1">
      <alignment horizontal="justify" vertical="top" wrapText="1"/>
    </xf>
    <xf numFmtId="4" fontId="9" fillId="0" borderId="7" xfId="84" applyNumberFormat="1" applyFont="1" applyFill="1" applyBorder="1" applyAlignment="1">
      <alignment horizontal="center"/>
    </xf>
    <xf numFmtId="0" fontId="22" fillId="5" borderId="20" xfId="84" applyFont="1" applyFill="1" applyBorder="1" applyAlignment="1">
      <alignment horizontal="left" vertical="center"/>
    </xf>
    <xf numFmtId="0" fontId="22" fillId="5" borderId="12" xfId="84" applyFont="1" applyFill="1" applyBorder="1" applyAlignment="1">
      <alignment vertical="center" wrapText="1"/>
    </xf>
    <xf numFmtId="0" fontId="2" fillId="0" borderId="6" xfId="84" applyFont="1" applyFill="1" applyBorder="1" applyAlignment="1">
      <alignment horizontal="center"/>
    </xf>
    <xf numFmtId="4" fontId="2" fillId="0" borderId="6" xfId="84" applyNumberFormat="1" applyFont="1" applyFill="1" applyBorder="1" applyAlignment="1">
      <alignment horizontal="center"/>
    </xf>
    <xf numFmtId="4" fontId="2" fillId="0" borderId="6" xfId="84" applyNumberFormat="1" applyFont="1" applyFill="1" applyBorder="1" applyAlignment="1" applyProtection="1">
      <alignment horizontal="right"/>
      <protection locked="0"/>
    </xf>
    <xf numFmtId="4" fontId="2" fillId="0" borderId="42" xfId="84" applyNumberFormat="1" applyFont="1" applyFill="1" applyBorder="1" applyAlignment="1" applyProtection="1">
      <alignment horizontal="right"/>
      <protection locked="0"/>
    </xf>
    <xf numFmtId="0" fontId="9" fillId="0" borderId="7" xfId="84" applyFont="1" applyFill="1" applyBorder="1" applyAlignment="1">
      <alignment horizontal="center"/>
    </xf>
    <xf numFmtId="4" fontId="9" fillId="0" borderId="7" xfId="84" applyNumberFormat="1" applyFont="1" applyFill="1" applyBorder="1" applyAlignment="1"/>
    <xf numFmtId="4" fontId="9" fillId="0" borderId="7" xfId="84" applyNumberFormat="1" applyFont="1" applyFill="1" applyBorder="1" applyAlignment="1" applyProtection="1">
      <alignment horizontal="right"/>
      <protection locked="0"/>
    </xf>
    <xf numFmtId="4" fontId="9" fillId="0" borderId="33" xfId="84" applyNumberFormat="1" applyFont="1" applyFill="1" applyBorder="1" applyAlignment="1" applyProtection="1">
      <alignment horizontal="right"/>
      <protection locked="0"/>
    </xf>
    <xf numFmtId="0" fontId="9" fillId="0" borderId="7" xfId="84" applyFont="1" applyFill="1" applyBorder="1" applyAlignment="1">
      <alignment horizontal="center" wrapText="1"/>
    </xf>
    <xf numFmtId="0" fontId="2" fillId="0" borderId="7" xfId="84" applyFont="1" applyFill="1" applyBorder="1" applyAlignment="1">
      <alignment horizontal="right"/>
    </xf>
    <xf numFmtId="166" fontId="2" fillId="0" borderId="7" xfId="84" applyNumberFormat="1" applyFont="1" applyFill="1" applyBorder="1" applyAlignment="1">
      <alignment horizontal="right"/>
    </xf>
    <xf numFmtId="4" fontId="2" fillId="0" borderId="33" xfId="84" applyNumberFormat="1" applyFont="1" applyFill="1" applyBorder="1" applyAlignment="1">
      <alignment horizontal="right"/>
    </xf>
    <xf numFmtId="0" fontId="2" fillId="0" borderId="7" xfId="287" applyFont="1" applyFill="1" applyBorder="1" applyAlignment="1">
      <alignment horizontal="center" wrapText="1"/>
    </xf>
    <xf numFmtId="4" fontId="2" fillId="0" borderId="7" xfId="287" applyNumberFormat="1" applyFont="1" applyFill="1" applyBorder="1" applyAlignment="1">
      <alignment horizontal="center" wrapText="1"/>
    </xf>
    <xf numFmtId="4" fontId="2" fillId="0" borderId="7" xfId="284" applyNumberFormat="1" applyFont="1" applyFill="1" applyBorder="1" applyAlignment="1" applyProtection="1">
      <protection locked="0"/>
    </xf>
    <xf numFmtId="0" fontId="9" fillId="0" borderId="49" xfId="279" applyNumberFormat="1" applyFont="1" applyFill="1" applyBorder="1" applyAlignment="1" applyProtection="1">
      <alignment horizontal="left" vertical="top"/>
    </xf>
    <xf numFmtId="0" fontId="2" fillId="0" borderId="44" xfId="285" applyNumberFormat="1" applyFont="1" applyFill="1" applyBorder="1" applyAlignment="1" applyProtection="1">
      <alignment horizontal="center"/>
    </xf>
    <xf numFmtId="169" fontId="2" fillId="0" borderId="33" xfId="76" applyNumberFormat="1" applyFont="1" applyFill="1" applyBorder="1" applyAlignment="1" applyProtection="1">
      <alignment horizontal="right"/>
      <protection locked="0"/>
    </xf>
    <xf numFmtId="3" fontId="2" fillId="0" borderId="12" xfId="279" applyNumberFormat="1" applyFont="1" applyFill="1" applyBorder="1" applyAlignment="1" applyProtection="1">
      <alignment horizontal="center" wrapText="1"/>
    </xf>
    <xf numFmtId="4" fontId="2" fillId="0" borderId="7" xfId="76" applyNumberFormat="1" applyFont="1" applyFill="1" applyBorder="1" applyAlignment="1" applyProtection="1">
      <alignment horizontal="right"/>
    </xf>
    <xf numFmtId="4" fontId="2" fillId="0" borderId="7" xfId="279" applyNumberFormat="1" applyFont="1" applyFill="1" applyBorder="1" applyAlignment="1" applyProtection="1">
      <alignment horizontal="right"/>
    </xf>
    <xf numFmtId="4" fontId="2" fillId="0" borderId="33" xfId="279" applyNumberFormat="1" applyFont="1" applyFill="1" applyBorder="1" applyAlignment="1" applyProtection="1">
      <alignment horizontal="right"/>
      <protection locked="0"/>
    </xf>
    <xf numFmtId="4" fontId="2" fillId="0" borderId="7" xfId="279" applyNumberFormat="1" applyFont="1" applyFill="1" applyBorder="1" applyAlignment="1" applyProtection="1">
      <alignment horizontal="center"/>
    </xf>
    <xf numFmtId="0" fontId="2" fillId="0" borderId="13" xfId="281" applyNumberFormat="1" applyFont="1" applyFill="1" applyBorder="1" applyAlignment="1" applyProtection="1">
      <alignment horizontal="justify" vertical="top" wrapText="1"/>
    </xf>
    <xf numFmtId="0" fontId="2" fillId="0" borderId="7" xfId="0" applyFont="1" applyFill="1" applyBorder="1" applyAlignment="1">
      <alignment horizontal="center" wrapText="1"/>
    </xf>
    <xf numFmtId="3" fontId="2" fillId="0" borderId="7" xfId="0" applyNumberFormat="1" applyFont="1" applyFill="1" applyBorder="1" applyAlignment="1">
      <alignment horizontal="center"/>
    </xf>
    <xf numFmtId="0" fontId="9" fillId="0" borderId="24" xfId="0" applyFont="1" applyFill="1" applyBorder="1" applyAlignment="1">
      <alignment horizontal="left" vertical="top"/>
    </xf>
    <xf numFmtId="0" fontId="9" fillId="0" borderId="24" xfId="0" applyNumberFormat="1" applyFont="1" applyFill="1" applyBorder="1" applyAlignment="1">
      <alignment horizontal="left" vertical="top" wrapText="1"/>
    </xf>
    <xf numFmtId="0" fontId="2" fillId="0" borderId="13" xfId="0" applyFont="1" applyFill="1" applyBorder="1" applyAlignment="1">
      <alignment horizontal="justify" vertical="top" wrapText="1"/>
    </xf>
    <xf numFmtId="0" fontId="21" fillId="0" borderId="7" xfId="279" applyFont="1" applyFill="1" applyBorder="1"/>
    <xf numFmtId="4" fontId="21" fillId="0" borderId="33" xfId="279" applyNumberFormat="1" applyFont="1" applyFill="1" applyBorder="1" applyAlignment="1">
      <alignment horizontal="right"/>
    </xf>
    <xf numFmtId="0" fontId="2" fillId="0" borderId="13" xfId="279" applyNumberFormat="1" applyFont="1" applyFill="1" applyBorder="1" applyAlignment="1" applyProtection="1">
      <alignment horizontal="justify" vertical="top" wrapText="1"/>
    </xf>
    <xf numFmtId="4" fontId="2" fillId="0" borderId="12" xfId="0" applyNumberFormat="1" applyFont="1" applyFill="1" applyBorder="1" applyAlignment="1">
      <alignment horizontal="center"/>
    </xf>
    <xf numFmtId="0" fontId="39" fillId="6" borderId="0" xfId="84" applyFont="1" applyFill="1" applyAlignment="1">
      <alignment horizontal="center" vertical="center" wrapText="1"/>
    </xf>
    <xf numFmtId="0" fontId="2" fillId="0" borderId="0" xfId="84" applyFont="1" applyAlignment="1">
      <alignment wrapText="1"/>
    </xf>
    <xf numFmtId="0" fontId="22" fillId="5" borderId="3" xfId="279" applyNumberFormat="1" applyFont="1" applyFill="1" applyBorder="1" applyAlignment="1" applyProtection="1">
      <alignment horizontal="left" vertical="justify"/>
    </xf>
    <xf numFmtId="0" fontId="22" fillId="5" borderId="12" xfId="279" applyNumberFormat="1" applyFont="1" applyFill="1" applyBorder="1" applyAlignment="1" applyProtection="1">
      <alignment horizontal="left" wrapText="1"/>
    </xf>
    <xf numFmtId="3" fontId="2" fillId="0" borderId="9" xfId="279" applyNumberFormat="1" applyFont="1" applyFill="1" applyBorder="1" applyAlignment="1" applyProtection="1">
      <alignment horizontal="center"/>
    </xf>
    <xf numFmtId="0" fontId="2" fillId="0" borderId="9" xfId="279" quotePrefix="1" applyNumberFormat="1" applyFont="1" applyFill="1" applyBorder="1" applyAlignment="1" applyProtection="1">
      <alignment horizontal="justify" vertical="top" wrapText="1"/>
    </xf>
    <xf numFmtId="49" fontId="9" fillId="0" borderId="28" xfId="84" applyNumberFormat="1" applyFont="1" applyFill="1" applyBorder="1" applyAlignment="1">
      <alignment horizontal="left" vertical="top" wrapText="1"/>
    </xf>
    <xf numFmtId="49" fontId="9" fillId="0" borderId="22" xfId="84" applyNumberFormat="1" applyFont="1" applyFill="1" applyBorder="1" applyAlignment="1">
      <alignment horizontal="left" vertical="top" wrapText="1"/>
    </xf>
    <xf numFmtId="0" fontId="9" fillId="0" borderId="11" xfId="84" applyFont="1" applyFill="1" applyBorder="1" applyAlignment="1">
      <alignment vertical="top" wrapText="1"/>
    </xf>
    <xf numFmtId="0" fontId="9" fillId="0" borderId="11" xfId="84" applyFont="1" applyFill="1" applyBorder="1" applyAlignment="1">
      <alignment horizontal="left" vertical="top" wrapText="1"/>
    </xf>
    <xf numFmtId="4" fontId="9" fillId="0" borderId="11" xfId="84" applyNumberFormat="1" applyFont="1" applyFill="1" applyBorder="1" applyAlignment="1">
      <alignment vertical="top" wrapText="1"/>
    </xf>
    <xf numFmtId="4" fontId="9" fillId="0" borderId="11" xfId="84" applyNumberFormat="1" applyFont="1" applyFill="1" applyBorder="1" applyAlignment="1">
      <alignment horizontal="right" vertical="top" wrapText="1"/>
    </xf>
    <xf numFmtId="4" fontId="9" fillId="0" borderId="32" xfId="285" applyNumberFormat="1" applyFont="1" applyFill="1" applyBorder="1" applyAlignment="1" applyProtection="1">
      <alignment horizontal="right"/>
    </xf>
    <xf numFmtId="0" fontId="9" fillId="0" borderId="10" xfId="84" applyFont="1" applyFill="1" applyBorder="1" applyAlignment="1">
      <alignment vertical="top" wrapText="1"/>
    </xf>
    <xf numFmtId="0" fontId="9" fillId="0" borderId="10" xfId="84" applyFont="1" applyFill="1" applyBorder="1" applyAlignment="1">
      <alignment horizontal="left" vertical="top" wrapText="1"/>
    </xf>
    <xf numFmtId="4" fontId="9" fillId="0" borderId="10" xfId="84" applyNumberFormat="1" applyFont="1" applyFill="1" applyBorder="1" applyAlignment="1">
      <alignment vertical="top" wrapText="1"/>
    </xf>
    <xf numFmtId="4" fontId="9" fillId="0" borderId="10" xfId="84" applyNumberFormat="1" applyFont="1" applyFill="1" applyBorder="1" applyAlignment="1">
      <alignment horizontal="right" vertical="top" wrapText="1"/>
    </xf>
    <xf numFmtId="4" fontId="9" fillId="0" borderId="50" xfId="285" applyNumberFormat="1" applyFont="1" applyFill="1" applyBorder="1" applyAlignment="1" applyProtection="1">
      <alignment horizontal="right"/>
    </xf>
    <xf numFmtId="0" fontId="9" fillId="0" borderId="9" xfId="279" applyNumberFormat="1" applyFont="1" applyFill="1" applyBorder="1" applyAlignment="1" applyProtection="1">
      <alignment horizontal="justify" vertical="top" wrapText="1"/>
    </xf>
    <xf numFmtId="49" fontId="9" fillId="0" borderId="24" xfId="84" applyNumberFormat="1" applyFont="1" applyFill="1" applyBorder="1" applyAlignment="1">
      <alignment horizontal="left" vertical="top" wrapText="1"/>
    </xf>
    <xf numFmtId="49" fontId="9" fillId="0" borderId="51" xfId="84" applyNumberFormat="1" applyFont="1" applyFill="1" applyBorder="1" applyAlignment="1">
      <alignment horizontal="left" vertical="top" wrapText="1"/>
    </xf>
    <xf numFmtId="0" fontId="2" fillId="0" borderId="12" xfId="285" applyNumberFormat="1" applyFont="1" applyFill="1" applyBorder="1" applyAlignment="1" applyProtection="1">
      <alignment horizontal="center"/>
    </xf>
    <xf numFmtId="0" fontId="2" fillId="0" borderId="12" xfId="84" applyFont="1" applyFill="1" applyBorder="1" applyAlignment="1">
      <alignment vertical="top" wrapText="1"/>
    </xf>
    <xf numFmtId="0" fontId="17" fillId="0" borderId="24" xfId="84" applyFont="1" applyFill="1" applyBorder="1" applyAlignment="1">
      <alignment horizontal="left" vertical="center" wrapText="1"/>
    </xf>
    <xf numFmtId="0" fontId="2" fillId="0" borderId="7" xfId="283" applyFont="1" applyFill="1" applyBorder="1" applyAlignment="1">
      <alignment wrapText="1"/>
    </xf>
    <xf numFmtId="4" fontId="2" fillId="0" borderId="7" xfId="283" applyNumberFormat="1" applyFont="1" applyFill="1" applyBorder="1" applyAlignment="1">
      <alignment wrapText="1"/>
    </xf>
    <xf numFmtId="4" fontId="17" fillId="0" borderId="7" xfId="84" applyNumberFormat="1" applyFont="1" applyFill="1" applyBorder="1" applyAlignment="1">
      <alignment horizontal="right" vertical="center" wrapText="1"/>
    </xf>
    <xf numFmtId="169" fontId="17" fillId="0" borderId="33" xfId="84" applyNumberFormat="1" applyFont="1" applyFill="1" applyBorder="1" applyAlignment="1">
      <alignment vertical="center" wrapText="1"/>
    </xf>
    <xf numFmtId="0" fontId="42" fillId="0" borderId="0" xfId="84" applyFont="1" applyAlignment="1">
      <alignment wrapText="1"/>
    </xf>
    <xf numFmtId="0" fontId="42" fillId="0" borderId="0" xfId="84" applyFont="1" applyAlignment="1"/>
    <xf numFmtId="0" fontId="42" fillId="0" borderId="0" xfId="84" applyFont="1" applyFill="1" applyAlignment="1">
      <alignment wrapText="1"/>
    </xf>
  </cellXfs>
  <cellStyles count="297">
    <cellStyle name="Comma 10" xfId="1"/>
    <cellStyle name="Comma 11" xfId="2"/>
    <cellStyle name="Comma 12" xfId="3"/>
    <cellStyle name="Comma 13" xfId="4"/>
    <cellStyle name="Comma 14" xfId="5"/>
    <cellStyle name="Comma 15" xfId="6"/>
    <cellStyle name="Comma 16" xfId="7"/>
    <cellStyle name="Comma 17" xfId="8"/>
    <cellStyle name="Comma 18" xfId="9"/>
    <cellStyle name="Comma 19" xfId="10"/>
    <cellStyle name="Comma 2" xfId="11"/>
    <cellStyle name="Comma 2 2" xfId="12"/>
    <cellStyle name="Comma 2 3" xfId="13"/>
    <cellStyle name="Comma 20" xfId="14"/>
    <cellStyle name="Comma 21" xfId="15"/>
    <cellStyle name="Comma 22" xfId="16"/>
    <cellStyle name="Comma 23" xfId="17"/>
    <cellStyle name="Comma 24" xfId="18"/>
    <cellStyle name="Comma 25" xfId="19"/>
    <cellStyle name="Comma 26" xfId="20"/>
    <cellStyle name="Comma 27" xfId="21"/>
    <cellStyle name="Comma 28" xfId="22"/>
    <cellStyle name="Comma 29" xfId="23"/>
    <cellStyle name="Comma 3" xfId="24"/>
    <cellStyle name="Comma 3 10" xfId="25"/>
    <cellStyle name="Comma 3 11" xfId="26"/>
    <cellStyle name="Comma 3 12" xfId="27"/>
    <cellStyle name="Comma 3 2" xfId="28"/>
    <cellStyle name="Comma 3 3" xfId="29"/>
    <cellStyle name="Comma 3 4" xfId="30"/>
    <cellStyle name="Comma 3 5" xfId="31"/>
    <cellStyle name="Comma 3 6" xfId="32"/>
    <cellStyle name="Comma 3 7" xfId="33"/>
    <cellStyle name="Comma 3 8" xfId="34"/>
    <cellStyle name="Comma 3 9" xfId="35"/>
    <cellStyle name="Comma 30" xfId="36"/>
    <cellStyle name="Comma 31" xfId="37"/>
    <cellStyle name="Comma 32" xfId="38"/>
    <cellStyle name="Comma 33" xfId="39"/>
    <cellStyle name="Comma 34" xfId="40"/>
    <cellStyle name="Comma 35" xfId="41"/>
    <cellStyle name="Comma 36" xfId="42"/>
    <cellStyle name="Comma 37" xfId="43"/>
    <cellStyle name="Comma 38" xfId="44"/>
    <cellStyle name="Comma 39" xfId="45"/>
    <cellStyle name="Comma 4" xfId="46"/>
    <cellStyle name="Comma 40" xfId="47"/>
    <cellStyle name="Comma 41" xfId="48"/>
    <cellStyle name="Comma 42" xfId="49"/>
    <cellStyle name="Comma 43" xfId="50"/>
    <cellStyle name="Comma 44" xfId="51"/>
    <cellStyle name="Comma 45" xfId="52"/>
    <cellStyle name="Comma 46" xfId="53"/>
    <cellStyle name="Comma 47" xfId="54"/>
    <cellStyle name="Comma 48" xfId="55"/>
    <cellStyle name="Comma 49" xfId="56"/>
    <cellStyle name="Comma 5" xfId="57"/>
    <cellStyle name="Comma 50" xfId="58"/>
    <cellStyle name="Comma 51" xfId="59"/>
    <cellStyle name="Comma 52" xfId="60"/>
    <cellStyle name="Comma 53" xfId="61"/>
    <cellStyle name="Comma 54" xfId="62"/>
    <cellStyle name="Comma 55" xfId="63"/>
    <cellStyle name="Comma 56" xfId="64"/>
    <cellStyle name="Comma 57" xfId="65"/>
    <cellStyle name="Comma 58" xfId="66"/>
    <cellStyle name="Comma 59" xfId="67"/>
    <cellStyle name="Comma 6" xfId="68"/>
    <cellStyle name="Comma 60" xfId="69"/>
    <cellStyle name="Comma 61" xfId="70"/>
    <cellStyle name="Comma 62" xfId="71"/>
    <cellStyle name="Comma 63" xfId="72"/>
    <cellStyle name="Comma 64" xfId="296"/>
    <cellStyle name="Comma 7" xfId="73"/>
    <cellStyle name="Comma 8" xfId="74"/>
    <cellStyle name="Comma 9" xfId="75"/>
    <cellStyle name="Comma_03_Brascine-Lukovici_troskovnik_CS Lukovici" xfId="76"/>
    <cellStyle name="kolona A" xfId="77"/>
    <cellStyle name="kolona B" xfId="78"/>
    <cellStyle name="kolona F" xfId="79"/>
    <cellStyle name="kolona G" xfId="80"/>
    <cellStyle name="kolona2" xfId="81"/>
    <cellStyle name="Naslov" xfId="82"/>
    <cellStyle name="Normal" xfId="0" builtinId="0"/>
    <cellStyle name="Normal 10" xfId="83"/>
    <cellStyle name="Normal 100" xfId="84"/>
    <cellStyle name="Normal 101" xfId="85"/>
    <cellStyle name="Normal 102" xfId="86"/>
    <cellStyle name="Normal 103" xfId="87"/>
    <cellStyle name="Normal 104" xfId="88"/>
    <cellStyle name="Normal 104 2" xfId="89"/>
    <cellStyle name="Normal 105" xfId="90"/>
    <cellStyle name="Normal 105 2" xfId="91"/>
    <cellStyle name="Normal 107" xfId="295"/>
    <cellStyle name="Normal 11" xfId="92"/>
    <cellStyle name="Normal 12" xfId="93"/>
    <cellStyle name="Normal 13" xfId="94"/>
    <cellStyle name="Normal 14" xfId="95"/>
    <cellStyle name="Normal 15" xfId="96"/>
    <cellStyle name="Normal 16" xfId="97"/>
    <cellStyle name="Normal 17" xfId="98"/>
    <cellStyle name="Normal 18" xfId="99"/>
    <cellStyle name="Normal 19" xfId="100"/>
    <cellStyle name="Normal 2" xfId="101"/>
    <cellStyle name="Normal 2 2" xfId="102"/>
    <cellStyle name="Normal 2 2 2" xfId="103"/>
    <cellStyle name="Normal 2 3" xfId="104"/>
    <cellStyle name="Normal 2 3 2" xfId="105"/>
    <cellStyle name="Normal 2 4" xfId="106"/>
    <cellStyle name="Normal 2 5" xfId="107"/>
    <cellStyle name="Normal 2 6" xfId="108"/>
    <cellStyle name="Normal 2_01_ZG HOLDING_TROSKOVNIK_II_faza_090211" xfId="109"/>
    <cellStyle name="Normal 20" xfId="110"/>
    <cellStyle name="Normal 21" xfId="111"/>
    <cellStyle name="Normal 22" xfId="112"/>
    <cellStyle name="Normal 23" xfId="113"/>
    <cellStyle name="Normal 24" xfId="114"/>
    <cellStyle name="Normal 25" xfId="115"/>
    <cellStyle name="Normal 26" xfId="116"/>
    <cellStyle name="Normal 27" xfId="117"/>
    <cellStyle name="Normal 28" xfId="118"/>
    <cellStyle name="Normal 29" xfId="119"/>
    <cellStyle name="Normal 3" xfId="120"/>
    <cellStyle name="Normal 3 2" xfId="121"/>
    <cellStyle name="Normal 3 3" xfId="122"/>
    <cellStyle name="Normal 3 4" xfId="123"/>
    <cellStyle name="Normal 3 5" xfId="124"/>
    <cellStyle name="Normal 30" xfId="125"/>
    <cellStyle name="Normal 31" xfId="126"/>
    <cellStyle name="Normal 32" xfId="127"/>
    <cellStyle name="Normal 33" xfId="128"/>
    <cellStyle name="Normal 34" xfId="129"/>
    <cellStyle name="Normal 35" xfId="130"/>
    <cellStyle name="Normal 36" xfId="131"/>
    <cellStyle name="Normal 37" xfId="132"/>
    <cellStyle name="Normal 38" xfId="133"/>
    <cellStyle name="Normal 39" xfId="134"/>
    <cellStyle name="Normal 4" xfId="135"/>
    <cellStyle name="Normal 40" xfId="136"/>
    <cellStyle name="Normal 41" xfId="137"/>
    <cellStyle name="Normal 42" xfId="138"/>
    <cellStyle name="Normal 43" xfId="139"/>
    <cellStyle name="Normal 44" xfId="140"/>
    <cellStyle name="Normal 45" xfId="141"/>
    <cellStyle name="Normal 46" xfId="142"/>
    <cellStyle name="Normal 47" xfId="143"/>
    <cellStyle name="Normal 47 10" xfId="144"/>
    <cellStyle name="Normal 47 11" xfId="145"/>
    <cellStyle name="Normal 47 12" xfId="146"/>
    <cellStyle name="Normal 47 13" xfId="147"/>
    <cellStyle name="Normal 47 14" xfId="148"/>
    <cellStyle name="Normal 47 15" xfId="149"/>
    <cellStyle name="Normal 47 16" xfId="150"/>
    <cellStyle name="Normal 47 17" xfId="151"/>
    <cellStyle name="Normal 47 18" xfId="152"/>
    <cellStyle name="Normal 47 19" xfId="153"/>
    <cellStyle name="Normal 47 2" xfId="154"/>
    <cellStyle name="Normal 47 2 2" xfId="155"/>
    <cellStyle name="Normal 47 2_GP_Troškovnik_sanitarna_vodovod_JUG-konačni" xfId="156"/>
    <cellStyle name="Normal 47 20" xfId="157"/>
    <cellStyle name="Normal 47 21" xfId="158"/>
    <cellStyle name="Normal 47 22" xfId="159"/>
    <cellStyle name="Normal 47 23" xfId="160"/>
    <cellStyle name="Normal 47 24" xfId="161"/>
    <cellStyle name="Normal 47 25" xfId="162"/>
    <cellStyle name="Normal 47 26" xfId="163"/>
    <cellStyle name="Normal 47 27" xfId="164"/>
    <cellStyle name="Normal 47 28" xfId="165"/>
    <cellStyle name="Normal 47 29" xfId="166"/>
    <cellStyle name="Normal 47 3" xfId="167"/>
    <cellStyle name="Normal 47 30" xfId="168"/>
    <cellStyle name="Normal 47 31" xfId="169"/>
    <cellStyle name="Normal 47 32" xfId="170"/>
    <cellStyle name="Normal 47 33" xfId="171"/>
    <cellStyle name="Normal 47 34" xfId="172"/>
    <cellStyle name="Normal 47 35" xfId="173"/>
    <cellStyle name="Normal 47 36" xfId="174"/>
    <cellStyle name="Normal 47 37" xfId="175"/>
    <cellStyle name="Normal 47 38" xfId="176"/>
    <cellStyle name="Normal 47 39" xfId="177"/>
    <cellStyle name="Normal 47 4" xfId="178"/>
    <cellStyle name="Normal 47 40" xfId="179"/>
    <cellStyle name="Normal 47 41" xfId="180"/>
    <cellStyle name="Normal 47 42" xfId="181"/>
    <cellStyle name="Normal 47 43" xfId="182"/>
    <cellStyle name="Normal 47 44" xfId="183"/>
    <cellStyle name="Normal 47 45" xfId="184"/>
    <cellStyle name="Normal 47 46" xfId="185"/>
    <cellStyle name="Normal 47 47" xfId="186"/>
    <cellStyle name="Normal 47 48" xfId="187"/>
    <cellStyle name="Normal 47 49" xfId="188"/>
    <cellStyle name="Normal 47 5" xfId="189"/>
    <cellStyle name="Normal 47 50" xfId="190"/>
    <cellStyle name="Normal 47 51" xfId="191"/>
    <cellStyle name="Normal 47 52" xfId="192"/>
    <cellStyle name="Normal 47 53" xfId="193"/>
    <cellStyle name="Normal 47 54" xfId="194"/>
    <cellStyle name="Normal 47 55" xfId="195"/>
    <cellStyle name="Normal 47 56" xfId="196"/>
    <cellStyle name="Normal 47 57" xfId="197"/>
    <cellStyle name="Normal 47 58" xfId="198"/>
    <cellStyle name="Normal 47 59" xfId="199"/>
    <cellStyle name="Normal 47 6" xfId="200"/>
    <cellStyle name="Normal 47 60" xfId="201"/>
    <cellStyle name="Normal 47 61" xfId="202"/>
    <cellStyle name="Normal 47 62" xfId="203"/>
    <cellStyle name="Normal 47 63" xfId="204"/>
    <cellStyle name="Normal 47 64" xfId="205"/>
    <cellStyle name="Normal 47 65" xfId="206"/>
    <cellStyle name="Normal 47 66" xfId="207"/>
    <cellStyle name="Normal 47 7" xfId="208"/>
    <cellStyle name="Normal 47 8" xfId="209"/>
    <cellStyle name="Normal 47 9" xfId="210"/>
    <cellStyle name="Normal 47_GP_Troškovnik_sanitarna_vodovod_JUG-konačni" xfId="211"/>
    <cellStyle name="Normal 48" xfId="212"/>
    <cellStyle name="Normal 48 10" xfId="213"/>
    <cellStyle name="Normal 48 11" xfId="214"/>
    <cellStyle name="Normal 48 2" xfId="215"/>
    <cellStyle name="Normal 48 3" xfId="216"/>
    <cellStyle name="Normal 48 4" xfId="217"/>
    <cellStyle name="Normal 48 5" xfId="218"/>
    <cellStyle name="Normal 48 6" xfId="219"/>
    <cellStyle name="Normal 48 7" xfId="220"/>
    <cellStyle name="Normal 48 8" xfId="221"/>
    <cellStyle name="Normal 48 9" xfId="222"/>
    <cellStyle name="Normal 49" xfId="223"/>
    <cellStyle name="Normal 5" xfId="224"/>
    <cellStyle name="Normal 50" xfId="225"/>
    <cellStyle name="Normal 51" xfId="226"/>
    <cellStyle name="Normal 52" xfId="227"/>
    <cellStyle name="Normal 53" xfId="228"/>
    <cellStyle name="Normal 54" xfId="229"/>
    <cellStyle name="Normal 55" xfId="230"/>
    <cellStyle name="Normal 56" xfId="231"/>
    <cellStyle name="Normal 57" xfId="232"/>
    <cellStyle name="Normal 58" xfId="233"/>
    <cellStyle name="Normal 59" xfId="234"/>
    <cellStyle name="Normal 6" xfId="235"/>
    <cellStyle name="Normal 60" xfId="236"/>
    <cellStyle name="Normal 61" xfId="237"/>
    <cellStyle name="Normal 62" xfId="238"/>
    <cellStyle name="Normal 63" xfId="239"/>
    <cellStyle name="Normal 64" xfId="240"/>
    <cellStyle name="Normal 65" xfId="241"/>
    <cellStyle name="Normal 66" xfId="242"/>
    <cellStyle name="Normal 67" xfId="243"/>
    <cellStyle name="Normal 68" xfId="244"/>
    <cellStyle name="Normal 69" xfId="245"/>
    <cellStyle name="Normal 7" xfId="246"/>
    <cellStyle name="Normal 70" xfId="247"/>
    <cellStyle name="Normal 71" xfId="248"/>
    <cellStyle name="Normal 72" xfId="249"/>
    <cellStyle name="Normal 73" xfId="250"/>
    <cellStyle name="Normal 74" xfId="251"/>
    <cellStyle name="Normal 75" xfId="252"/>
    <cellStyle name="Normal 76" xfId="253"/>
    <cellStyle name="Normal 77" xfId="254"/>
    <cellStyle name="Normal 78" xfId="255"/>
    <cellStyle name="Normal 79" xfId="256"/>
    <cellStyle name="Normal 8" xfId="257"/>
    <cellStyle name="Normal 80" xfId="258"/>
    <cellStyle name="Normal 81" xfId="259"/>
    <cellStyle name="Normal 82" xfId="260"/>
    <cellStyle name="Normal 83" xfId="261"/>
    <cellStyle name="Normal 84" xfId="262"/>
    <cellStyle name="Normal 85" xfId="263"/>
    <cellStyle name="Normal 86" xfId="264"/>
    <cellStyle name="Normal 87" xfId="265"/>
    <cellStyle name="Normal 88" xfId="266"/>
    <cellStyle name="Normal 89" xfId="267"/>
    <cellStyle name="Normal 9" xfId="268"/>
    <cellStyle name="Normal 90" xfId="269"/>
    <cellStyle name="Normal 91" xfId="270"/>
    <cellStyle name="Normal 92" xfId="271"/>
    <cellStyle name="Normal 93" xfId="272"/>
    <cellStyle name="Normal 94" xfId="273"/>
    <cellStyle name="Normal 95" xfId="274"/>
    <cellStyle name="Normal 96" xfId="275"/>
    <cellStyle name="Normal 97" xfId="276"/>
    <cellStyle name="Normal 98" xfId="277"/>
    <cellStyle name="Normal 99" xfId="278"/>
    <cellStyle name="Normal_03_Brascine-Lukovici_troskovnik_CS Lukovici" xfId="279"/>
    <cellStyle name="Normal_crpna postaja_1" xfId="280"/>
    <cellStyle name="Normal_crpna postaja_2" xfId="281"/>
    <cellStyle name="Normal_Oborinski kolektor" xfId="282"/>
    <cellStyle name="Normal_Sanitarni kolektori_2" xfId="283"/>
    <cellStyle name="Normal_trosk_Pilepici_kanaliz i vodov 2" xfId="284"/>
    <cellStyle name="Normal_Troskovnik_36301" xfId="285"/>
    <cellStyle name="Normal_TROSKOVNIK_crpna_postaja" xfId="286"/>
    <cellStyle name="Normal_vodovod_2" xfId="287"/>
    <cellStyle name="Normale_DVS_TROSKOVNI_BETONI" xfId="288"/>
    <cellStyle name="Normalno 2" xfId="289"/>
    <cellStyle name="Obično 2" xfId="290"/>
    <cellStyle name="Percent 2" xfId="291"/>
    <cellStyle name="Style 1" xfId="292"/>
    <cellStyle name="Ukupno" xfId="293"/>
    <cellStyle name="Ukupno 2" xfId="29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sao/Sven/KD%20ViK%20Rijeka/Radna%20Zona%20Bodulovo/Troskovnik/Ugovrni%20tro&#353;kovnik%20%20IZGRADNJA%20J%20-%20VG%20od%200+000%20DO%206+3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govrni%20tro&#353;kovnik%20%20IZGRADNJA%20J%20-%20VG%20od%200+000%20DO%206+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iapreka07\DONJA%20DRENOVA\posao\Plinacro\primavera%20d\2.%20UT%20KNJIGA%204A%20Telekomunikacij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6"/>
  <sheetViews>
    <sheetView showGridLines="0" showZeros="0" tabSelected="1" view="pageBreakPreview" zoomScaleNormal="85" zoomScaleSheetLayoutView="100" workbookViewId="0">
      <selection sqref="A1:F2"/>
    </sheetView>
  </sheetViews>
  <sheetFormatPr defaultColWidth="7" defaultRowHeight="12.75" outlineLevelRow="1"/>
  <cols>
    <col min="1" max="1" width="8.7109375" style="242" customWidth="1"/>
    <col min="2" max="2" width="60.7109375" style="180" customWidth="1"/>
    <col min="3" max="3" width="9.5703125" style="243" bestFit="1" customWidth="1"/>
    <col min="4" max="4" width="9.140625" style="244" bestFit="1" customWidth="1"/>
    <col min="5" max="5" width="12.7109375" style="245" customWidth="1"/>
    <col min="6" max="6" width="14.28515625" style="246" customWidth="1"/>
    <col min="7" max="16384" width="7" style="3"/>
  </cols>
  <sheetData>
    <row r="1" spans="1:6" s="398" customFormat="1" ht="12.75" customHeight="1">
      <c r="A1" s="445" t="s">
        <v>345</v>
      </c>
      <c r="B1" s="445"/>
      <c r="C1" s="445"/>
      <c r="D1" s="445"/>
      <c r="E1" s="445"/>
      <c r="F1" s="445"/>
    </row>
    <row r="2" spans="1:6" s="398" customFormat="1" ht="25.5" customHeight="1">
      <c r="A2" s="445"/>
      <c r="B2" s="445"/>
      <c r="C2" s="445"/>
      <c r="D2" s="445"/>
      <c r="E2" s="445"/>
      <c r="F2" s="445"/>
    </row>
    <row r="3" spans="1:6" s="398" customFormat="1"/>
    <row r="4" spans="1:6" s="398" customFormat="1">
      <c r="A4" s="399" t="s">
        <v>341</v>
      </c>
    </row>
    <row r="5" spans="1:6" s="398" customFormat="1" ht="21" customHeight="1">
      <c r="A5" s="446" t="s">
        <v>350</v>
      </c>
      <c r="B5" s="446"/>
      <c r="C5" s="446"/>
    </row>
    <row r="6" spans="1:6" s="398" customFormat="1" ht="21" customHeight="1">
      <c r="A6" s="446" t="s">
        <v>351</v>
      </c>
      <c r="B6" s="446"/>
      <c r="C6" s="446"/>
    </row>
    <row r="7" spans="1:6" s="398" customFormat="1"/>
    <row r="8" spans="1:6" s="398" customFormat="1" ht="17.25" customHeight="1">
      <c r="A8" s="400" t="s">
        <v>342</v>
      </c>
    </row>
    <row r="9" spans="1:6" s="398" customFormat="1">
      <c r="A9" s="401" t="s">
        <v>343</v>
      </c>
      <c r="B9" s="402" t="s">
        <v>346</v>
      </c>
      <c r="C9" s="401"/>
      <c r="D9" s="401"/>
      <c r="E9" s="401"/>
      <c r="F9" s="401"/>
    </row>
    <row r="10" spans="1:6" s="398" customFormat="1">
      <c r="A10" s="473" t="s">
        <v>9</v>
      </c>
      <c r="B10" s="473" t="s">
        <v>11</v>
      </c>
      <c r="C10" s="403"/>
    </row>
    <row r="11" spans="1:6" s="398" customFormat="1">
      <c r="A11" s="473" t="s">
        <v>12</v>
      </c>
      <c r="B11" s="473" t="s">
        <v>3</v>
      </c>
      <c r="C11" s="403"/>
    </row>
    <row r="12" spans="1:6" s="398" customFormat="1">
      <c r="A12" s="473" t="s">
        <v>37</v>
      </c>
      <c r="B12" s="473" t="s">
        <v>179</v>
      </c>
      <c r="C12" s="403"/>
    </row>
    <row r="13" spans="1:6" s="398" customFormat="1">
      <c r="A13" s="473" t="s">
        <v>39</v>
      </c>
      <c r="B13" s="474" t="s">
        <v>187</v>
      </c>
      <c r="C13" s="403"/>
    </row>
    <row r="14" spans="1:6" s="398" customFormat="1">
      <c r="A14" s="473" t="s">
        <v>40</v>
      </c>
      <c r="B14" s="473" t="s">
        <v>196</v>
      </c>
      <c r="C14" s="403"/>
    </row>
    <row r="15" spans="1:6" s="199" customFormat="1">
      <c r="A15" s="475" t="s">
        <v>41</v>
      </c>
      <c r="B15" s="475" t="s">
        <v>200</v>
      </c>
      <c r="C15" s="405"/>
    </row>
    <row r="16" spans="1:6" s="398" customFormat="1"/>
    <row r="17" spans="1:6" s="398" customFormat="1">
      <c r="A17" s="401" t="s">
        <v>344</v>
      </c>
      <c r="B17" s="401" t="s">
        <v>347</v>
      </c>
      <c r="C17" s="401"/>
      <c r="D17" s="401"/>
      <c r="E17" s="401"/>
      <c r="F17" s="401"/>
    </row>
    <row r="18" spans="1:6" s="398" customFormat="1">
      <c r="A18" s="473" t="s">
        <v>9</v>
      </c>
      <c r="B18" s="473" t="s">
        <v>11</v>
      </c>
      <c r="C18" s="403"/>
    </row>
    <row r="19" spans="1:6" s="398" customFormat="1">
      <c r="A19" s="473" t="s">
        <v>12</v>
      </c>
      <c r="B19" s="473" t="s">
        <v>3</v>
      </c>
      <c r="C19" s="403"/>
    </row>
    <row r="20" spans="1:6" s="398" customFormat="1">
      <c r="A20" s="473" t="s">
        <v>37</v>
      </c>
      <c r="B20" s="473" t="s">
        <v>1</v>
      </c>
      <c r="C20" s="403"/>
    </row>
    <row r="21" spans="1:6" s="398" customFormat="1" ht="12.75" customHeight="1">
      <c r="A21" s="473" t="s">
        <v>39</v>
      </c>
      <c r="B21" s="473" t="s">
        <v>57</v>
      </c>
      <c r="C21" s="404"/>
    </row>
    <row r="22" spans="1:6" s="398" customFormat="1">
      <c r="A22" s="473" t="s">
        <v>40</v>
      </c>
      <c r="B22" s="474" t="s">
        <v>58</v>
      </c>
      <c r="C22" s="403"/>
    </row>
    <row r="23" spans="1:6" s="398" customFormat="1">
      <c r="A23" s="398" t="s">
        <v>41</v>
      </c>
      <c r="B23" s="398" t="s">
        <v>16</v>
      </c>
    </row>
    <row r="24" spans="1:6" s="398" customFormat="1">
      <c r="A24" s="398" t="s">
        <v>42</v>
      </c>
      <c r="B24" s="398" t="s">
        <v>0</v>
      </c>
    </row>
    <row r="25" spans="1:6" s="398" customFormat="1"/>
    <row r="26" spans="1:6" s="398" customFormat="1">
      <c r="A26" s="401" t="s">
        <v>352</v>
      </c>
      <c r="B26" s="401" t="s">
        <v>353</v>
      </c>
      <c r="C26" s="401"/>
      <c r="D26" s="401"/>
      <c r="E26" s="401"/>
      <c r="F26" s="401"/>
    </row>
    <row r="27" spans="1:6" s="398" customFormat="1">
      <c r="A27" s="473" t="s">
        <v>9</v>
      </c>
      <c r="B27" s="473" t="s">
        <v>354</v>
      </c>
      <c r="C27" s="403"/>
    </row>
    <row r="28" spans="1:6" s="398" customFormat="1">
      <c r="A28" s="473" t="s">
        <v>12</v>
      </c>
      <c r="B28" s="473" t="s">
        <v>355</v>
      </c>
      <c r="C28" s="403"/>
    </row>
    <row r="29" spans="1:6" s="398" customFormat="1" ht="12.75" customHeight="1" thickBot="1">
      <c r="A29" s="473" t="s">
        <v>37</v>
      </c>
      <c r="B29" s="473" t="s">
        <v>356</v>
      </c>
      <c r="C29" s="403"/>
    </row>
    <row r="30" spans="1:6" s="158" customFormat="1" ht="280.5">
      <c r="A30" s="468"/>
      <c r="B30" s="196" t="s">
        <v>308</v>
      </c>
      <c r="C30" s="469"/>
      <c r="D30" s="470"/>
      <c r="E30" s="471"/>
      <c r="F30" s="472"/>
    </row>
    <row r="31" spans="1:6" s="158" customFormat="1" ht="15.75">
      <c r="A31" s="368"/>
      <c r="B31" s="107" t="s">
        <v>264</v>
      </c>
      <c r="C31" s="269"/>
      <c r="D31" s="270"/>
      <c r="E31" s="157"/>
      <c r="F31" s="369"/>
    </row>
    <row r="32" spans="1:6" s="158" customFormat="1" ht="16.5" thickBot="1">
      <c r="A32" s="370"/>
      <c r="B32" s="371" t="s">
        <v>265</v>
      </c>
      <c r="C32" s="372"/>
      <c r="D32" s="373"/>
      <c r="E32" s="374"/>
      <c r="F32" s="375"/>
    </row>
    <row r="33" spans="1:6" s="159" customFormat="1" ht="45.75" thickBot="1">
      <c r="A33" s="144" t="s">
        <v>35</v>
      </c>
      <c r="B33" s="145" t="s">
        <v>17</v>
      </c>
      <c r="C33" s="146" t="s">
        <v>33</v>
      </c>
      <c r="D33" s="146" t="s">
        <v>34</v>
      </c>
      <c r="E33" s="146" t="s">
        <v>90</v>
      </c>
      <c r="F33" s="147" t="s">
        <v>91</v>
      </c>
    </row>
    <row r="34" spans="1:6" s="159" customFormat="1" ht="18.75" thickBot="1">
      <c r="A34" s="282" t="s">
        <v>343</v>
      </c>
      <c r="B34" s="160" t="s">
        <v>203</v>
      </c>
      <c r="C34" s="161"/>
      <c r="D34" s="162"/>
      <c r="E34" s="163"/>
      <c r="F34" s="164"/>
    </row>
    <row r="35" spans="1:6" ht="18.75" thickBot="1">
      <c r="A35" s="282" t="s">
        <v>9</v>
      </c>
      <c r="B35" s="160" t="s">
        <v>11</v>
      </c>
      <c r="C35" s="165"/>
      <c r="D35" s="166"/>
      <c r="E35" s="167"/>
      <c r="F35" s="164"/>
    </row>
    <row r="36" spans="1:6" s="169" customFormat="1" ht="216.75" outlineLevel="1">
      <c r="A36" s="298" t="s">
        <v>5</v>
      </c>
      <c r="B36" s="193" t="s">
        <v>246</v>
      </c>
      <c r="C36" s="189"/>
      <c r="D36" s="231"/>
      <c r="E36" s="185"/>
      <c r="F36" s="293"/>
    </row>
    <row r="37" spans="1:6" s="169" customFormat="1" outlineLevel="1">
      <c r="A37" s="283" t="s">
        <v>149</v>
      </c>
      <c r="B37" s="107" t="s">
        <v>150</v>
      </c>
      <c r="C37" s="192"/>
      <c r="D37" s="230"/>
      <c r="E37" s="108"/>
      <c r="F37" s="284"/>
    </row>
    <row r="38" spans="1:6" outlineLevel="1">
      <c r="A38" s="283"/>
      <c r="B38" s="170" t="s">
        <v>151</v>
      </c>
      <c r="C38" s="221" t="s">
        <v>7</v>
      </c>
      <c r="D38" s="237">
        <v>2022</v>
      </c>
      <c r="E38" s="222"/>
      <c r="F38" s="285">
        <f>ROUND(D38*E38,2)</f>
        <v>0</v>
      </c>
    </row>
    <row r="39" spans="1:6" s="169" customFormat="1" outlineLevel="1">
      <c r="A39" s="283" t="s">
        <v>152</v>
      </c>
      <c r="B39" s="107" t="s">
        <v>204</v>
      </c>
      <c r="C39" s="188"/>
      <c r="D39" s="249"/>
      <c r="E39" s="171"/>
      <c r="F39" s="286"/>
    </row>
    <row r="40" spans="1:6" ht="13.5" outlineLevel="1" thickBot="1">
      <c r="A40" s="287"/>
      <c r="B40" s="172" t="s">
        <v>151</v>
      </c>
      <c r="C40" s="224" t="s">
        <v>36</v>
      </c>
      <c r="D40" s="216">
        <v>1</v>
      </c>
      <c r="E40" s="111"/>
      <c r="F40" s="288">
        <f>ROUND(D40*E40,2)</f>
        <v>0</v>
      </c>
    </row>
    <row r="41" spans="1:6" ht="178.5" outlineLevel="1">
      <c r="A41" s="298" t="s">
        <v>18</v>
      </c>
      <c r="B41" s="408" t="s">
        <v>398</v>
      </c>
      <c r="C41" s="206"/>
      <c r="D41" s="184"/>
      <c r="E41" s="185"/>
      <c r="F41" s="293"/>
    </row>
    <row r="42" spans="1:6" outlineLevel="1">
      <c r="A42" s="283"/>
      <c r="B42" s="173" t="s">
        <v>247</v>
      </c>
      <c r="C42" s="174"/>
      <c r="D42" s="175"/>
      <c r="E42" s="176"/>
      <c r="F42" s="289"/>
    </row>
    <row r="43" spans="1:6" s="178" customFormat="1" outlineLevel="1">
      <c r="A43" s="290" t="s">
        <v>153</v>
      </c>
      <c r="B43" s="177" t="s">
        <v>154</v>
      </c>
      <c r="C43" s="250"/>
      <c r="D43" s="250"/>
      <c r="E43" s="226"/>
      <c r="F43" s="291"/>
    </row>
    <row r="44" spans="1:6" ht="13.5" outlineLevel="1" thickBot="1">
      <c r="A44" s="287"/>
      <c r="B44" s="172" t="s">
        <v>151</v>
      </c>
      <c r="C44" s="224" t="s">
        <v>8</v>
      </c>
      <c r="D44" s="216">
        <v>1</v>
      </c>
      <c r="E44" s="111"/>
      <c r="F44" s="288">
        <f>ROUND(D44*E44,2)</f>
        <v>0</v>
      </c>
    </row>
    <row r="45" spans="1:6" ht="103.5" outlineLevel="1">
      <c r="A45" s="295" t="s">
        <v>22</v>
      </c>
      <c r="B45" s="193" t="s">
        <v>397</v>
      </c>
      <c r="C45" s="184"/>
      <c r="D45" s="184"/>
      <c r="E45" s="185"/>
      <c r="F45" s="293"/>
    </row>
    <row r="46" spans="1:6" ht="13.5" outlineLevel="1" thickBot="1">
      <c r="A46" s="287"/>
      <c r="B46" s="172" t="s">
        <v>151</v>
      </c>
      <c r="C46" s="224" t="s">
        <v>36</v>
      </c>
      <c r="D46" s="216">
        <v>2</v>
      </c>
      <c r="E46" s="111"/>
      <c r="F46" s="288">
        <f>ROUND(D46*E46,2)</f>
        <v>0</v>
      </c>
    </row>
    <row r="47" spans="1:6" ht="153" outlineLevel="1">
      <c r="A47" s="295" t="s">
        <v>81</v>
      </c>
      <c r="B47" s="193" t="s">
        <v>396</v>
      </c>
      <c r="C47" s="184"/>
      <c r="D47" s="184"/>
      <c r="E47" s="185"/>
      <c r="F47" s="293"/>
    </row>
    <row r="48" spans="1:6" ht="13.5" outlineLevel="1" thickBot="1">
      <c r="A48" s="287"/>
      <c r="B48" s="172" t="s">
        <v>151</v>
      </c>
      <c r="C48" s="224" t="s">
        <v>36</v>
      </c>
      <c r="D48" s="216">
        <v>1</v>
      </c>
      <c r="E48" s="111"/>
      <c r="F48" s="288">
        <f>ROUND(D48*E48,2)</f>
        <v>0</v>
      </c>
    </row>
    <row r="49" spans="1:6" ht="140.25" outlineLevel="1">
      <c r="A49" s="295" t="s">
        <v>155</v>
      </c>
      <c r="B49" s="193" t="s">
        <v>357</v>
      </c>
      <c r="C49" s="184"/>
      <c r="D49" s="184"/>
      <c r="E49" s="185"/>
      <c r="F49" s="293"/>
    </row>
    <row r="50" spans="1:6" ht="13.5" outlineLevel="1" thickBot="1">
      <c r="A50" s="287"/>
      <c r="B50" s="172" t="s">
        <v>151</v>
      </c>
      <c r="C50" s="224" t="s">
        <v>36</v>
      </c>
      <c r="D50" s="216">
        <v>1</v>
      </c>
      <c r="E50" s="111"/>
      <c r="F50" s="288">
        <f>ROUND(D50*E50,2)</f>
        <v>0</v>
      </c>
    </row>
    <row r="51" spans="1:6" ht="127.5" outlineLevel="1">
      <c r="A51" s="295" t="s">
        <v>206</v>
      </c>
      <c r="B51" s="193" t="s">
        <v>207</v>
      </c>
      <c r="C51" s="184"/>
      <c r="D51" s="184"/>
      <c r="E51" s="185"/>
      <c r="F51" s="293"/>
    </row>
    <row r="52" spans="1:6" ht="13.5" outlineLevel="1" thickBot="1">
      <c r="A52" s="287"/>
      <c r="B52" s="172" t="s">
        <v>151</v>
      </c>
      <c r="C52" s="224" t="s">
        <v>36</v>
      </c>
      <c r="D52" s="216">
        <v>1</v>
      </c>
      <c r="E52" s="111"/>
      <c r="F52" s="288">
        <f>ROUND(D52*E52,2)</f>
        <v>0</v>
      </c>
    </row>
    <row r="53" spans="1:6" ht="140.25" outlineLevel="1">
      <c r="A53" s="295" t="s">
        <v>208</v>
      </c>
      <c r="B53" s="193" t="s">
        <v>245</v>
      </c>
      <c r="C53" s="184"/>
      <c r="D53" s="184"/>
      <c r="E53" s="185"/>
      <c r="F53" s="293"/>
    </row>
    <row r="54" spans="1:6" ht="13.5" outlineLevel="1" thickBot="1">
      <c r="A54" s="287"/>
      <c r="B54" s="172" t="s">
        <v>151</v>
      </c>
      <c r="C54" s="224" t="s">
        <v>36</v>
      </c>
      <c r="D54" s="216">
        <v>1</v>
      </c>
      <c r="E54" s="111"/>
      <c r="F54" s="288">
        <f>ROUND(D54*E54,2)</f>
        <v>0</v>
      </c>
    </row>
    <row r="55" spans="1:6" s="179" customFormat="1" ht="63.75" outlineLevel="1">
      <c r="A55" s="295" t="s">
        <v>209</v>
      </c>
      <c r="B55" s="193" t="s">
        <v>248</v>
      </c>
      <c r="C55" s="189"/>
      <c r="D55" s="184"/>
      <c r="E55" s="185"/>
      <c r="F55" s="293"/>
    </row>
    <row r="56" spans="1:6" ht="13.5" outlineLevel="1" thickBot="1">
      <c r="A56" s="287"/>
      <c r="B56" s="172" t="s">
        <v>151</v>
      </c>
      <c r="C56" s="224" t="s">
        <v>7</v>
      </c>
      <c r="D56" s="236">
        <v>4044</v>
      </c>
      <c r="E56" s="111"/>
      <c r="F56" s="288">
        <f>ROUND(D56*E56,2)</f>
        <v>0</v>
      </c>
    </row>
    <row r="57" spans="1:6" ht="127.5" outlineLevel="1">
      <c r="A57" s="295" t="s">
        <v>210</v>
      </c>
      <c r="B57" s="193" t="s">
        <v>358</v>
      </c>
      <c r="C57" s="184"/>
      <c r="D57" s="184"/>
      <c r="E57" s="185"/>
      <c r="F57" s="293"/>
    </row>
    <row r="58" spans="1:6" ht="13.5" outlineLevel="1" thickBot="1">
      <c r="A58" s="287"/>
      <c r="B58" s="181" t="s">
        <v>151</v>
      </c>
      <c r="C58" s="224" t="s">
        <v>8</v>
      </c>
      <c r="D58" s="216">
        <v>10</v>
      </c>
      <c r="E58" s="111"/>
      <c r="F58" s="288">
        <f t="shared" ref="F58" si="0">ROUND(D58*E58,2)</f>
        <v>0</v>
      </c>
    </row>
    <row r="59" spans="1:6" ht="140.25" outlineLevel="1">
      <c r="A59" s="295" t="s">
        <v>211</v>
      </c>
      <c r="B59" s="193" t="s">
        <v>399</v>
      </c>
      <c r="C59" s="184"/>
      <c r="D59" s="184"/>
      <c r="E59" s="185"/>
      <c r="F59" s="293"/>
    </row>
    <row r="60" spans="1:6" ht="13.5" outlineLevel="1" thickBot="1">
      <c r="A60" s="287"/>
      <c r="B60" s="181" t="s">
        <v>151</v>
      </c>
      <c r="C60" s="224" t="s">
        <v>8</v>
      </c>
      <c r="D60" s="216">
        <v>5</v>
      </c>
      <c r="E60" s="111"/>
      <c r="F60" s="288">
        <f t="shared" ref="F60" si="1">ROUND(D60*E60,2)</f>
        <v>0</v>
      </c>
    </row>
    <row r="61" spans="1:6" s="16" customFormat="1" ht="18.75" outlineLevel="1" thickBot="1">
      <c r="A61" s="73"/>
      <c r="B61" s="24" t="s">
        <v>89</v>
      </c>
      <c r="C61" s="133"/>
      <c r="D61" s="134"/>
      <c r="E61" s="135"/>
      <c r="F61" s="141">
        <f>SUM(F36:F60)</f>
        <v>0</v>
      </c>
    </row>
    <row r="62" spans="1:6" ht="18.75" thickBot="1">
      <c r="A62" s="282" t="s">
        <v>12</v>
      </c>
      <c r="B62" s="160" t="s">
        <v>156</v>
      </c>
      <c r="C62" s="234"/>
      <c r="D62" s="182"/>
      <c r="E62" s="167"/>
      <c r="F62" s="248"/>
    </row>
    <row r="63" spans="1:6" ht="140.25" outlineLevel="1">
      <c r="A63" s="292" t="s">
        <v>30</v>
      </c>
      <c r="B63" s="183" t="s">
        <v>359</v>
      </c>
      <c r="C63" s="189"/>
      <c r="D63" s="184"/>
      <c r="E63" s="185"/>
      <c r="F63" s="293"/>
    </row>
    <row r="64" spans="1:6" ht="13.5" outlineLevel="1" thickBot="1">
      <c r="A64" s="287"/>
      <c r="B64" s="181" t="s">
        <v>151</v>
      </c>
      <c r="C64" s="224" t="s">
        <v>7</v>
      </c>
      <c r="D64" s="236">
        <v>70</v>
      </c>
      <c r="E64" s="111"/>
      <c r="F64" s="288">
        <f t="shared" ref="F64" si="2">ROUND(D64*E64,2)</f>
        <v>0</v>
      </c>
    </row>
    <row r="65" spans="1:7" s="169" customFormat="1" ht="192.75" outlineLevel="1">
      <c r="A65" s="298" t="s">
        <v>31</v>
      </c>
      <c r="B65" s="193" t="s">
        <v>262</v>
      </c>
      <c r="C65" s="184"/>
      <c r="D65" s="184"/>
      <c r="E65" s="185"/>
      <c r="F65" s="293"/>
    </row>
    <row r="66" spans="1:7" s="169" customFormat="1" outlineLevel="1">
      <c r="A66" s="283" t="s">
        <v>105</v>
      </c>
      <c r="B66" s="177" t="s">
        <v>157</v>
      </c>
      <c r="C66" s="175"/>
      <c r="D66" s="175"/>
      <c r="E66" s="108"/>
      <c r="F66" s="284"/>
    </row>
    <row r="67" spans="1:7" s="169" customFormat="1" ht="15" outlineLevel="1" thickBot="1">
      <c r="A67" s="287"/>
      <c r="B67" s="181" t="s">
        <v>151</v>
      </c>
      <c r="C67" s="224" t="s">
        <v>61</v>
      </c>
      <c r="D67" s="236">
        <f>290*1.05</f>
        <v>304.5</v>
      </c>
      <c r="E67" s="111"/>
      <c r="F67" s="288">
        <f t="shared" ref="F67" si="3">ROUND(D67*E67,2)</f>
        <v>0</v>
      </c>
      <c r="G67" s="3"/>
    </row>
    <row r="68" spans="1:7" s="169" customFormat="1" ht="114.75" outlineLevel="1">
      <c r="A68" s="295" t="s">
        <v>32</v>
      </c>
      <c r="B68" s="196" t="s">
        <v>309</v>
      </c>
      <c r="C68" s="189"/>
      <c r="D68" s="184"/>
      <c r="E68" s="185"/>
      <c r="F68" s="293"/>
    </row>
    <row r="69" spans="1:7" s="169" customFormat="1" ht="89.25" outlineLevel="1">
      <c r="A69" s="290"/>
      <c r="B69" s="186" t="s">
        <v>212</v>
      </c>
      <c r="C69" s="192"/>
      <c r="D69" s="175"/>
      <c r="E69" s="108"/>
      <c r="F69" s="284"/>
    </row>
    <row r="70" spans="1:7" ht="191.25" outlineLevel="1">
      <c r="A70" s="283"/>
      <c r="B70" s="186" t="s">
        <v>213</v>
      </c>
      <c r="C70" s="192"/>
      <c r="D70" s="175"/>
      <c r="E70" s="108"/>
      <c r="F70" s="284"/>
    </row>
    <row r="71" spans="1:7" ht="141.75" outlineLevel="1">
      <c r="A71" s="283"/>
      <c r="B71" s="187" t="s">
        <v>249</v>
      </c>
      <c r="C71" s="175"/>
      <c r="D71" s="175"/>
      <c r="E71" s="108"/>
      <c r="F71" s="284"/>
    </row>
    <row r="72" spans="1:7" outlineLevel="1">
      <c r="A72" s="283" t="s">
        <v>158</v>
      </c>
      <c r="B72" s="177" t="s">
        <v>214</v>
      </c>
      <c r="C72" s="175"/>
      <c r="D72" s="175"/>
      <c r="E72" s="108"/>
      <c r="F72" s="284"/>
    </row>
    <row r="73" spans="1:7" ht="14.25" outlineLevel="1">
      <c r="A73" s="294"/>
      <c r="B73" s="170" t="s">
        <v>151</v>
      </c>
      <c r="C73" s="221" t="s">
        <v>62</v>
      </c>
      <c r="D73" s="237">
        <f>4821*1.05</f>
        <v>5062.05</v>
      </c>
      <c r="E73" s="222"/>
      <c r="F73" s="285">
        <f t="shared" ref="F73:F77" si="4">ROUND(D73*E73,2)</f>
        <v>0</v>
      </c>
    </row>
    <row r="74" spans="1:7" outlineLevel="1">
      <c r="A74" s="283" t="s">
        <v>159</v>
      </c>
      <c r="B74" s="177" t="s">
        <v>160</v>
      </c>
      <c r="C74" s="188"/>
      <c r="D74" s="249"/>
      <c r="E74" s="171"/>
      <c r="F74" s="286"/>
    </row>
    <row r="75" spans="1:7" ht="14.25" outlineLevel="1">
      <c r="A75" s="283"/>
      <c r="B75" s="170" t="s">
        <v>151</v>
      </c>
      <c r="C75" s="377" t="s">
        <v>62</v>
      </c>
      <c r="D75" s="237">
        <f>5*17+34+31+31</f>
        <v>181</v>
      </c>
      <c r="E75" s="222"/>
      <c r="F75" s="285">
        <f t="shared" si="4"/>
        <v>0</v>
      </c>
    </row>
    <row r="76" spans="1:7" outlineLevel="1">
      <c r="A76" s="283" t="s">
        <v>161</v>
      </c>
      <c r="B76" s="177" t="s">
        <v>162</v>
      </c>
      <c r="C76" s="376"/>
      <c r="D76" s="249"/>
      <c r="E76" s="171"/>
      <c r="F76" s="286"/>
    </row>
    <row r="77" spans="1:7" ht="15" outlineLevel="1" thickBot="1">
      <c r="A77" s="287"/>
      <c r="B77" s="181" t="s">
        <v>163</v>
      </c>
      <c r="C77" s="224" t="s">
        <v>62</v>
      </c>
      <c r="D77" s="236">
        <v>2</v>
      </c>
      <c r="E77" s="111"/>
      <c r="F77" s="288">
        <f t="shared" si="4"/>
        <v>0</v>
      </c>
    </row>
    <row r="78" spans="1:7" ht="140.25" outlineLevel="1">
      <c r="A78" s="295" t="s">
        <v>6</v>
      </c>
      <c r="B78" s="193" t="s">
        <v>263</v>
      </c>
      <c r="C78" s="189"/>
      <c r="D78" s="184"/>
      <c r="E78" s="185"/>
      <c r="F78" s="293"/>
    </row>
    <row r="79" spans="1:7" ht="63.75" outlineLevel="1">
      <c r="A79" s="290"/>
      <c r="B79" s="173" t="s">
        <v>215</v>
      </c>
      <c r="C79" s="192"/>
      <c r="D79" s="175"/>
      <c r="E79" s="108"/>
      <c r="F79" s="284"/>
    </row>
    <row r="80" spans="1:7" ht="39.75" outlineLevel="1">
      <c r="A80" s="290"/>
      <c r="B80" s="173" t="s">
        <v>250</v>
      </c>
      <c r="C80" s="192"/>
      <c r="D80" s="175"/>
      <c r="E80" s="108"/>
      <c r="F80" s="284"/>
    </row>
    <row r="81" spans="1:6" ht="15" outlineLevel="1" thickBot="1">
      <c r="A81" s="287"/>
      <c r="B81" s="190" t="s">
        <v>151</v>
      </c>
      <c r="C81" s="224" t="s">
        <v>62</v>
      </c>
      <c r="D81" s="236">
        <v>4</v>
      </c>
      <c r="E81" s="111"/>
      <c r="F81" s="288">
        <f t="shared" ref="F81" si="5">ROUND(D81*E81,2)</f>
        <v>0</v>
      </c>
    </row>
    <row r="82" spans="1:6" ht="204" outlineLevel="1">
      <c r="A82" s="295" t="s">
        <v>15</v>
      </c>
      <c r="B82" s="193" t="s">
        <v>251</v>
      </c>
      <c r="C82" s="184"/>
      <c r="D82" s="184"/>
      <c r="E82" s="185"/>
      <c r="F82" s="293"/>
    </row>
    <row r="83" spans="1:6" ht="63.75" outlineLevel="1">
      <c r="A83" s="290"/>
      <c r="B83" s="191" t="s">
        <v>269</v>
      </c>
      <c r="C83" s="192"/>
      <c r="D83" s="175"/>
      <c r="E83" s="108"/>
      <c r="F83" s="284"/>
    </row>
    <row r="84" spans="1:6" ht="76.5" outlineLevel="1">
      <c r="A84" s="283" t="s">
        <v>111</v>
      </c>
      <c r="B84" s="107" t="s">
        <v>310</v>
      </c>
      <c r="C84" s="175"/>
      <c r="D84" s="175"/>
      <c r="E84" s="108"/>
      <c r="F84" s="284"/>
    </row>
    <row r="85" spans="1:6" outlineLevel="1">
      <c r="A85" s="296" t="s">
        <v>164</v>
      </c>
      <c r="B85" s="177" t="s">
        <v>165</v>
      </c>
      <c r="C85" s="175"/>
      <c r="D85" s="175"/>
      <c r="E85" s="108"/>
      <c r="F85" s="284"/>
    </row>
    <row r="86" spans="1:6" outlineLevel="1">
      <c r="A86" s="378"/>
      <c r="B86" s="256" t="s">
        <v>151</v>
      </c>
      <c r="C86" s="221" t="s">
        <v>8</v>
      </c>
      <c r="D86" s="209">
        <v>1</v>
      </c>
      <c r="E86" s="222"/>
      <c r="F86" s="285">
        <f t="shared" ref="F86" si="6">ROUND(D86*E86,2)</f>
        <v>0</v>
      </c>
    </row>
    <row r="87" spans="1:6" ht="25.5" outlineLevel="1">
      <c r="A87" s="283" t="s">
        <v>112</v>
      </c>
      <c r="B87" s="379" t="s">
        <v>268</v>
      </c>
      <c r="C87" s="175"/>
      <c r="D87" s="175"/>
      <c r="E87" s="108"/>
      <c r="F87" s="284"/>
    </row>
    <row r="88" spans="1:6" outlineLevel="1">
      <c r="A88" s="296" t="s">
        <v>266</v>
      </c>
      <c r="B88" s="177" t="s">
        <v>267</v>
      </c>
      <c r="C88" s="175"/>
      <c r="D88" s="175"/>
      <c r="E88" s="108"/>
      <c r="F88" s="284"/>
    </row>
    <row r="89" spans="1:6" ht="13.5" outlineLevel="1" thickBot="1">
      <c r="A89" s="287"/>
      <c r="B89" s="190" t="s">
        <v>151</v>
      </c>
      <c r="C89" s="224" t="s">
        <v>8</v>
      </c>
      <c r="D89" s="216">
        <v>1</v>
      </c>
      <c r="E89" s="111"/>
      <c r="F89" s="288">
        <f t="shared" ref="F89" si="7">ROUND(D89*E89,2)</f>
        <v>0</v>
      </c>
    </row>
    <row r="90" spans="1:6" s="194" customFormat="1" ht="143.25" outlineLevel="1">
      <c r="A90" s="295" t="s">
        <v>24</v>
      </c>
      <c r="B90" s="193" t="s">
        <v>317</v>
      </c>
      <c r="C90" s="184"/>
      <c r="D90" s="184"/>
      <c r="E90" s="185"/>
      <c r="F90" s="293"/>
    </row>
    <row r="91" spans="1:6" ht="15" outlineLevel="1" thickBot="1">
      <c r="A91" s="297"/>
      <c r="B91" s="172" t="s">
        <v>151</v>
      </c>
      <c r="C91" s="224" t="s">
        <v>61</v>
      </c>
      <c r="D91" s="236">
        <f>1659.8*1.05</f>
        <v>1742.79</v>
      </c>
      <c r="E91" s="111"/>
      <c r="F91" s="288">
        <f t="shared" ref="F91" si="8">ROUND(D91*E91,2)</f>
        <v>0</v>
      </c>
    </row>
    <row r="92" spans="1:6" s="194" customFormat="1" ht="258" outlineLevel="1">
      <c r="A92" s="295" t="s">
        <v>25</v>
      </c>
      <c r="B92" s="193" t="s">
        <v>318</v>
      </c>
      <c r="C92" s="184"/>
      <c r="D92" s="184"/>
      <c r="E92" s="185"/>
      <c r="F92" s="293"/>
    </row>
    <row r="93" spans="1:6" s="194" customFormat="1" ht="180" outlineLevel="1">
      <c r="A93" s="290"/>
      <c r="B93" s="187" t="s">
        <v>252</v>
      </c>
      <c r="C93" s="175"/>
      <c r="D93" s="175"/>
      <c r="E93" s="108"/>
      <c r="F93" s="284"/>
    </row>
    <row r="94" spans="1:6" s="179" customFormat="1" outlineLevel="1">
      <c r="A94" s="290" t="s">
        <v>166</v>
      </c>
      <c r="B94" s="195" t="s">
        <v>168</v>
      </c>
      <c r="C94" s="225"/>
      <c r="D94" s="175"/>
      <c r="E94" s="108"/>
      <c r="F94" s="284"/>
    </row>
    <row r="95" spans="1:6" ht="14.25" outlineLevel="1">
      <c r="A95" s="283"/>
      <c r="B95" s="170" t="s">
        <v>151</v>
      </c>
      <c r="C95" s="221" t="s">
        <v>62</v>
      </c>
      <c r="D95" s="237">
        <f>196*1.05</f>
        <v>205.8</v>
      </c>
      <c r="E95" s="222"/>
      <c r="F95" s="285">
        <f t="shared" ref="F95" si="9">ROUND(D95*E95,2)</f>
        <v>0</v>
      </c>
    </row>
    <row r="96" spans="1:6" s="179" customFormat="1" outlineLevel="1">
      <c r="A96" s="290" t="s">
        <v>216</v>
      </c>
      <c r="B96" s="195" t="s">
        <v>170</v>
      </c>
      <c r="C96" s="225"/>
      <c r="D96" s="175"/>
      <c r="E96" s="108"/>
      <c r="F96" s="284"/>
    </row>
    <row r="97" spans="1:6" ht="15" outlineLevel="1" thickBot="1">
      <c r="A97" s="287"/>
      <c r="B97" s="172" t="s">
        <v>151</v>
      </c>
      <c r="C97" s="224" t="s">
        <v>62</v>
      </c>
      <c r="D97" s="236">
        <f>723*1.05</f>
        <v>759.15</v>
      </c>
      <c r="E97" s="111"/>
      <c r="F97" s="288">
        <f t="shared" ref="F97" si="10">ROUND(D97*E97,2)</f>
        <v>0</v>
      </c>
    </row>
    <row r="98" spans="1:6" s="194" customFormat="1" ht="204" outlineLevel="1">
      <c r="A98" s="295" t="s">
        <v>29</v>
      </c>
      <c r="B98" s="193" t="s">
        <v>400</v>
      </c>
      <c r="C98" s="189"/>
      <c r="D98" s="184"/>
      <c r="E98" s="185"/>
      <c r="F98" s="293"/>
    </row>
    <row r="99" spans="1:6" ht="27" outlineLevel="1">
      <c r="A99" s="283"/>
      <c r="B99" s="187" t="s">
        <v>253</v>
      </c>
      <c r="C99" s="192"/>
      <c r="D99" s="175"/>
      <c r="E99" s="108"/>
      <c r="F99" s="284"/>
    </row>
    <row r="100" spans="1:6" s="194" customFormat="1" ht="39.75" outlineLevel="1">
      <c r="A100" s="283" t="s">
        <v>167</v>
      </c>
      <c r="B100" s="186" t="s">
        <v>307</v>
      </c>
      <c r="C100" s="250"/>
      <c r="D100" s="175"/>
      <c r="E100" s="108"/>
      <c r="F100" s="284"/>
    </row>
    <row r="101" spans="1:6" ht="14.25" outlineLevel="1">
      <c r="A101" s="283"/>
      <c r="B101" s="170" t="s">
        <v>151</v>
      </c>
      <c r="C101" s="221" t="s">
        <v>62</v>
      </c>
      <c r="D101" s="237">
        <f>31*1.05</f>
        <v>32.549999999999997</v>
      </c>
      <c r="E101" s="222"/>
      <c r="F101" s="285">
        <f t="shared" ref="F101" si="11">ROUND(D101*E101,2)</f>
        <v>0</v>
      </c>
    </row>
    <row r="102" spans="1:6" s="194" customFormat="1" ht="39.75" outlineLevel="1">
      <c r="A102" s="283" t="s">
        <v>169</v>
      </c>
      <c r="B102" s="186" t="s">
        <v>271</v>
      </c>
      <c r="C102" s="250"/>
      <c r="D102" s="175"/>
      <c r="E102" s="108"/>
      <c r="F102" s="284"/>
    </row>
    <row r="103" spans="1:6" ht="14.25" outlineLevel="1">
      <c r="A103" s="283"/>
      <c r="B103" s="170" t="s">
        <v>151</v>
      </c>
      <c r="C103" s="221" t="s">
        <v>62</v>
      </c>
      <c r="D103" s="237">
        <f>2168*1.05</f>
        <v>2276.4</v>
      </c>
      <c r="E103" s="222"/>
      <c r="F103" s="285">
        <f t="shared" ref="F103" si="12">ROUND(D103*E103,2)</f>
        <v>0</v>
      </c>
    </row>
    <row r="104" spans="1:6" s="194" customFormat="1" ht="27" outlineLevel="1">
      <c r="A104" s="283" t="s">
        <v>218</v>
      </c>
      <c r="B104" s="186" t="s">
        <v>217</v>
      </c>
      <c r="C104" s="250"/>
      <c r="D104" s="175"/>
      <c r="E104" s="108"/>
      <c r="F104" s="284"/>
    </row>
    <row r="105" spans="1:6" ht="15" outlineLevel="1" thickBot="1">
      <c r="A105" s="287"/>
      <c r="B105" s="172" t="s">
        <v>151</v>
      </c>
      <c r="C105" s="224" t="s">
        <v>62</v>
      </c>
      <c r="D105" s="236">
        <f>1280*1.05</f>
        <v>1344</v>
      </c>
      <c r="E105" s="111"/>
      <c r="F105" s="288">
        <f t="shared" ref="F105" si="13">ROUND(D105*E105,2)</f>
        <v>0</v>
      </c>
    </row>
    <row r="106" spans="1:6" ht="167.25" outlineLevel="1">
      <c r="A106" s="298" t="s">
        <v>87</v>
      </c>
      <c r="B106" s="193" t="s">
        <v>254</v>
      </c>
      <c r="C106" s="184"/>
      <c r="D106" s="184"/>
      <c r="E106" s="185"/>
      <c r="F106" s="293"/>
    </row>
    <row r="107" spans="1:6" ht="27" outlineLevel="1">
      <c r="A107" s="283" t="s">
        <v>171</v>
      </c>
      <c r="B107" s="186" t="s">
        <v>219</v>
      </c>
      <c r="C107" s="175"/>
      <c r="D107" s="175"/>
      <c r="E107" s="108"/>
      <c r="F107" s="284"/>
    </row>
    <row r="108" spans="1:6" ht="14.25" outlineLevel="1">
      <c r="A108" s="283"/>
      <c r="B108" s="170" t="s">
        <v>151</v>
      </c>
      <c r="C108" s="221" t="s">
        <v>62</v>
      </c>
      <c r="D108" s="237">
        <f>40*1.05</f>
        <v>42</v>
      </c>
      <c r="E108" s="222"/>
      <c r="F108" s="285">
        <f t="shared" ref="F108" si="14">ROUND(D108*E108,2)</f>
        <v>0</v>
      </c>
    </row>
    <row r="109" spans="1:6" ht="27" outlineLevel="1">
      <c r="A109" s="283" t="s">
        <v>172</v>
      </c>
      <c r="B109" s="186" t="s">
        <v>220</v>
      </c>
      <c r="C109" s="175"/>
      <c r="D109" s="175"/>
      <c r="E109" s="108"/>
      <c r="F109" s="284"/>
    </row>
    <row r="110" spans="1:6" ht="15" outlineLevel="1" thickBot="1">
      <c r="A110" s="287"/>
      <c r="B110" s="172" t="s">
        <v>151</v>
      </c>
      <c r="C110" s="224" t="s">
        <v>62</v>
      </c>
      <c r="D110" s="236">
        <f>654*1.05</f>
        <v>686.7</v>
      </c>
      <c r="E110" s="111"/>
      <c r="F110" s="288">
        <f t="shared" ref="F110:F112" si="15">ROUND(D110*E110,2)</f>
        <v>0</v>
      </c>
    </row>
    <row r="111" spans="1:6" s="194" customFormat="1" ht="78" outlineLevel="1">
      <c r="A111" s="298" t="s">
        <v>173</v>
      </c>
      <c r="B111" s="196" t="s">
        <v>270</v>
      </c>
      <c r="C111" s="409"/>
      <c r="D111" s="184"/>
      <c r="E111" s="185"/>
      <c r="F111" s="293"/>
    </row>
    <row r="112" spans="1:6" ht="15" outlineLevel="1" thickBot="1">
      <c r="A112" s="287"/>
      <c r="B112" s="172" t="s">
        <v>151</v>
      </c>
      <c r="C112" s="224" t="s">
        <v>62</v>
      </c>
      <c r="D112" s="236">
        <f>93*1.05</f>
        <v>97.65</v>
      </c>
      <c r="E112" s="111"/>
      <c r="F112" s="288">
        <f t="shared" si="15"/>
        <v>0</v>
      </c>
    </row>
    <row r="113" spans="1:7" ht="255" outlineLevel="1">
      <c r="A113" s="295" t="s">
        <v>174</v>
      </c>
      <c r="B113" s="196" t="s">
        <v>334</v>
      </c>
      <c r="C113" s="184"/>
      <c r="D113" s="184"/>
      <c r="E113" s="185"/>
      <c r="F113" s="293"/>
    </row>
    <row r="114" spans="1:7" ht="52.5" outlineLevel="1">
      <c r="A114" s="290"/>
      <c r="B114" s="173" t="s">
        <v>255</v>
      </c>
      <c r="C114" s="175"/>
      <c r="D114" s="175"/>
      <c r="E114" s="108"/>
      <c r="F114" s="284"/>
    </row>
    <row r="115" spans="1:7" ht="15" outlineLevel="1" thickBot="1">
      <c r="A115" s="287"/>
      <c r="B115" s="172" t="s">
        <v>151</v>
      </c>
      <c r="C115" s="224" t="s">
        <v>62</v>
      </c>
      <c r="D115" s="236">
        <f>((D73+D75+D77)-(D103+D105+D112))*1.25</f>
        <v>1908.75</v>
      </c>
      <c r="E115" s="111"/>
      <c r="F115" s="288">
        <f t="shared" ref="F115" si="16">ROUND(D115*E115,2)</f>
        <v>0</v>
      </c>
    </row>
    <row r="116" spans="1:7" ht="51" outlineLevel="1">
      <c r="A116" s="298" t="s">
        <v>175</v>
      </c>
      <c r="B116" s="193" t="s">
        <v>176</v>
      </c>
      <c r="C116" s="184"/>
      <c r="D116" s="184"/>
      <c r="E116" s="185"/>
      <c r="F116" s="293"/>
    </row>
    <row r="117" spans="1:7" s="194" customFormat="1" ht="154.5" outlineLevel="1">
      <c r="A117" s="283" t="s">
        <v>221</v>
      </c>
      <c r="B117" s="187" t="s">
        <v>256</v>
      </c>
      <c r="C117" s="175"/>
      <c r="D117" s="175"/>
      <c r="E117" s="108"/>
      <c r="F117" s="284"/>
    </row>
    <row r="118" spans="1:7" s="194" customFormat="1" ht="27" outlineLevel="1">
      <c r="A118" s="283"/>
      <c r="B118" s="187" t="s">
        <v>177</v>
      </c>
      <c r="C118" s="175"/>
      <c r="D118" s="175"/>
      <c r="E118" s="108"/>
      <c r="F118" s="284"/>
    </row>
    <row r="119" spans="1:7" s="169" customFormat="1" ht="15" outlineLevel="1" thickBot="1">
      <c r="A119" s="287"/>
      <c r="B119" s="172" t="s">
        <v>151</v>
      </c>
      <c r="C119" s="224" t="s">
        <v>62</v>
      </c>
      <c r="D119" s="236">
        <f>(15*1.05)*0.8</f>
        <v>12.6</v>
      </c>
      <c r="E119" s="111"/>
      <c r="F119" s="288">
        <f t="shared" ref="F119" si="17">ROUND(D119*E119,2)</f>
        <v>0</v>
      </c>
      <c r="G119" s="194"/>
    </row>
    <row r="120" spans="1:7" s="194" customFormat="1" ht="130.5" outlineLevel="1">
      <c r="A120" s="283" t="s">
        <v>222</v>
      </c>
      <c r="B120" s="187" t="s">
        <v>257</v>
      </c>
      <c r="C120" s="175"/>
      <c r="D120" s="175"/>
      <c r="E120" s="108"/>
      <c r="F120" s="284"/>
    </row>
    <row r="121" spans="1:7" s="194" customFormat="1" ht="27" outlineLevel="1">
      <c r="A121" s="283"/>
      <c r="B121" s="187" t="s">
        <v>178</v>
      </c>
      <c r="C121" s="175"/>
      <c r="D121" s="175"/>
      <c r="E121" s="108"/>
      <c r="F121" s="284"/>
    </row>
    <row r="122" spans="1:7" s="169" customFormat="1" ht="15" outlineLevel="1" thickBot="1">
      <c r="A122" s="287"/>
      <c r="B122" s="172" t="s">
        <v>151</v>
      </c>
      <c r="C122" s="224" t="s">
        <v>62</v>
      </c>
      <c r="D122" s="236">
        <f>(15*1.05)*0.2</f>
        <v>3.15</v>
      </c>
      <c r="E122" s="111"/>
      <c r="F122" s="288">
        <f t="shared" ref="F122" si="18">ROUND(D122*E122,2)</f>
        <v>0</v>
      </c>
    </row>
    <row r="123" spans="1:7" s="16" customFormat="1" ht="18.75" outlineLevel="1" thickBot="1">
      <c r="A123" s="73"/>
      <c r="B123" s="24" t="s">
        <v>223</v>
      </c>
      <c r="C123" s="133"/>
      <c r="D123" s="134"/>
      <c r="E123" s="135"/>
      <c r="F123" s="141">
        <f>SUM(F63:F122)</f>
        <v>0</v>
      </c>
    </row>
    <row r="124" spans="1:7" s="200" customFormat="1" ht="18.75" thickBot="1">
      <c r="A124" s="410" t="s">
        <v>37</v>
      </c>
      <c r="B124" s="411" t="s">
        <v>179</v>
      </c>
      <c r="C124" s="234"/>
      <c r="D124" s="182"/>
      <c r="E124" s="167"/>
      <c r="F124" s="248"/>
    </row>
    <row r="125" spans="1:7" ht="229.5" outlineLevel="1">
      <c r="A125" s="298" t="s">
        <v>13</v>
      </c>
      <c r="B125" s="193" t="s">
        <v>224</v>
      </c>
      <c r="C125" s="189"/>
      <c r="D125" s="184"/>
      <c r="E125" s="185"/>
      <c r="F125" s="293"/>
    </row>
    <row r="126" spans="1:7" ht="140.25" outlineLevel="1">
      <c r="A126" s="283"/>
      <c r="B126" s="187" t="s">
        <v>338</v>
      </c>
      <c r="C126" s="192"/>
      <c r="D126" s="175"/>
      <c r="E126" s="108"/>
      <c r="F126" s="284"/>
    </row>
    <row r="127" spans="1:7" ht="51" outlineLevel="1">
      <c r="A127" s="283"/>
      <c r="B127" s="201" t="s">
        <v>225</v>
      </c>
      <c r="C127" s="192"/>
      <c r="D127" s="175"/>
      <c r="E127" s="108"/>
      <c r="F127" s="284"/>
    </row>
    <row r="128" spans="1:7" ht="146.25" outlineLevel="1">
      <c r="A128" s="283" t="s">
        <v>74</v>
      </c>
      <c r="B128" s="177" t="s">
        <v>321</v>
      </c>
      <c r="C128" s="202"/>
      <c r="D128" s="203"/>
      <c r="E128" s="247"/>
      <c r="F128" s="284"/>
    </row>
    <row r="129" spans="1:6" outlineLevel="1">
      <c r="A129" s="299"/>
      <c r="B129" s="254" t="s">
        <v>151</v>
      </c>
      <c r="C129" s="221" t="s">
        <v>8</v>
      </c>
      <c r="D129" s="209">
        <v>5</v>
      </c>
      <c r="E129" s="222"/>
      <c r="F129" s="285">
        <f t="shared" ref="F129" si="19">ROUND(D129*E129,2)</f>
        <v>0</v>
      </c>
    </row>
    <row r="130" spans="1:6" ht="146.25" outlineLevel="1">
      <c r="A130" s="283" t="s">
        <v>75</v>
      </c>
      <c r="B130" s="177" t="s">
        <v>322</v>
      </c>
      <c r="C130" s="202"/>
      <c r="D130" s="203"/>
      <c r="E130" s="247"/>
      <c r="F130" s="284"/>
    </row>
    <row r="131" spans="1:6" outlineLevel="1">
      <c r="A131" s="299"/>
      <c r="B131" s="254" t="s">
        <v>151</v>
      </c>
      <c r="C131" s="221" t="s">
        <v>8</v>
      </c>
      <c r="D131" s="209">
        <v>1</v>
      </c>
      <c r="E131" s="222"/>
      <c r="F131" s="285">
        <f t="shared" ref="F131" si="20">ROUND(D131*E131,2)</f>
        <v>0</v>
      </c>
    </row>
    <row r="132" spans="1:6" ht="146.25" outlineLevel="1">
      <c r="A132" s="283" t="s">
        <v>226</v>
      </c>
      <c r="B132" s="177" t="s">
        <v>323</v>
      </c>
      <c r="C132" s="202"/>
      <c r="D132" s="203"/>
      <c r="E132" s="247"/>
      <c r="F132" s="284"/>
    </row>
    <row r="133" spans="1:6" ht="13.5" outlineLevel="1" thickBot="1">
      <c r="A133" s="297"/>
      <c r="B133" s="172" t="s">
        <v>151</v>
      </c>
      <c r="C133" s="224" t="s">
        <v>8</v>
      </c>
      <c r="D133" s="216">
        <v>1</v>
      </c>
      <c r="E133" s="111"/>
      <c r="F133" s="288">
        <f t="shared" ref="F133" si="21">ROUND(D133*E133,2)</f>
        <v>0</v>
      </c>
    </row>
    <row r="134" spans="1:6" ht="293.25" outlineLevel="1">
      <c r="A134" s="298" t="s">
        <v>82</v>
      </c>
      <c r="B134" s="193" t="s">
        <v>336</v>
      </c>
      <c r="C134" s="189"/>
      <c r="D134" s="184"/>
      <c r="E134" s="185"/>
      <c r="F134" s="293"/>
    </row>
    <row r="135" spans="1:6" ht="140.25" outlineLevel="1">
      <c r="A135" s="283"/>
      <c r="B135" s="187" t="s">
        <v>337</v>
      </c>
      <c r="C135" s="192"/>
      <c r="D135" s="175"/>
      <c r="E135" s="108"/>
      <c r="F135" s="284"/>
    </row>
    <row r="136" spans="1:6" ht="51" outlineLevel="1">
      <c r="A136" s="283"/>
      <c r="B136" s="201" t="s">
        <v>225</v>
      </c>
      <c r="C136" s="192"/>
      <c r="D136" s="175"/>
      <c r="E136" s="108"/>
      <c r="F136" s="284"/>
    </row>
    <row r="137" spans="1:6" ht="146.25" outlineLevel="1">
      <c r="A137" s="283" t="s">
        <v>180</v>
      </c>
      <c r="B137" s="177" t="s">
        <v>324</v>
      </c>
      <c r="C137" s="202"/>
      <c r="D137" s="203"/>
      <c r="E137" s="247"/>
      <c r="F137" s="284"/>
    </row>
    <row r="138" spans="1:6" ht="13.5" outlineLevel="1" thickBot="1">
      <c r="A138" s="297"/>
      <c r="B138" s="172" t="s">
        <v>151</v>
      </c>
      <c r="C138" s="224" t="s">
        <v>8</v>
      </c>
      <c r="D138" s="216">
        <v>1</v>
      </c>
      <c r="E138" s="111"/>
      <c r="F138" s="288">
        <f t="shared" ref="F138:F140" si="22">ROUND(D138*E138,2)</f>
        <v>0</v>
      </c>
    </row>
    <row r="139" spans="1:6" s="204" customFormat="1" ht="65.25" outlineLevel="1">
      <c r="A139" s="298" t="s">
        <v>26</v>
      </c>
      <c r="B139" s="193" t="s">
        <v>181</v>
      </c>
      <c r="C139" s="251"/>
      <c r="D139" s="184"/>
      <c r="E139" s="185"/>
      <c r="F139" s="300"/>
    </row>
    <row r="140" spans="1:6" ht="15" outlineLevel="1" thickBot="1">
      <c r="A140" s="287"/>
      <c r="B140" s="172" t="s">
        <v>151</v>
      </c>
      <c r="C140" s="215" t="s">
        <v>182</v>
      </c>
      <c r="D140" s="236">
        <v>6.5</v>
      </c>
      <c r="E140" s="111"/>
      <c r="F140" s="288">
        <f t="shared" si="22"/>
        <v>0</v>
      </c>
    </row>
    <row r="141" spans="1:6" s="1" customFormat="1" ht="114.75" outlineLevel="1">
      <c r="A141" s="301" t="s">
        <v>14</v>
      </c>
      <c r="B141" s="198" t="s">
        <v>325</v>
      </c>
      <c r="C141" s="206"/>
      <c r="D141" s="184"/>
      <c r="E141" s="185"/>
      <c r="F141" s="293"/>
    </row>
    <row r="142" spans="1:6" s="199" customFormat="1" outlineLevel="1">
      <c r="A142" s="290"/>
      <c r="B142" s="207" t="s">
        <v>227</v>
      </c>
      <c r="C142" s="192"/>
      <c r="D142" s="230"/>
      <c r="E142" s="271"/>
      <c r="F142" s="284"/>
    </row>
    <row r="143" spans="1:6" s="199" customFormat="1" ht="27" outlineLevel="1">
      <c r="A143" s="290"/>
      <c r="B143" s="279" t="s">
        <v>228</v>
      </c>
      <c r="C143" s="205" t="s">
        <v>8</v>
      </c>
      <c r="D143" s="209">
        <v>2</v>
      </c>
      <c r="E143" s="210"/>
      <c r="F143" s="302">
        <f t="shared" ref="F143:F144" si="23">ROUND(D143*E143,2)</f>
        <v>0</v>
      </c>
    </row>
    <row r="144" spans="1:6" s="199" customFormat="1" ht="27.75" outlineLevel="1" thickBot="1">
      <c r="A144" s="304"/>
      <c r="B144" s="211" t="s">
        <v>229</v>
      </c>
      <c r="C144" s="212" t="s">
        <v>8</v>
      </c>
      <c r="D144" s="213">
        <v>7</v>
      </c>
      <c r="E144" s="214"/>
      <c r="F144" s="303">
        <f t="shared" si="23"/>
        <v>0</v>
      </c>
    </row>
    <row r="145" spans="1:7" s="1" customFormat="1" ht="192.75" outlineLevel="1">
      <c r="A145" s="298" t="s">
        <v>28</v>
      </c>
      <c r="B145" s="69" t="s">
        <v>272</v>
      </c>
      <c r="C145" s="189"/>
      <c r="D145" s="184"/>
      <c r="E145" s="185"/>
      <c r="F145" s="293"/>
    </row>
    <row r="146" spans="1:7" s="1" customFormat="1" ht="63.75" outlineLevel="1">
      <c r="A146" s="283"/>
      <c r="B146" s="68" t="s">
        <v>326</v>
      </c>
      <c r="C146" s="192"/>
      <c r="D146" s="175"/>
      <c r="E146" s="108"/>
      <c r="F146" s="284"/>
    </row>
    <row r="147" spans="1:7" s="199" customFormat="1" ht="13.5" outlineLevel="1" thickBot="1">
      <c r="A147" s="304"/>
      <c r="B147" s="172" t="s">
        <v>151</v>
      </c>
      <c r="C147" s="215" t="s">
        <v>8</v>
      </c>
      <c r="D147" s="216">
        <v>10</v>
      </c>
      <c r="E147" s="111"/>
      <c r="F147" s="305">
        <f t="shared" ref="F147" si="24">ROUND(D147*E147,2)</f>
        <v>0</v>
      </c>
    </row>
    <row r="148" spans="1:7" s="194" customFormat="1" ht="38.25" outlineLevel="1">
      <c r="A148" s="295" t="s">
        <v>27</v>
      </c>
      <c r="B148" s="193" t="s">
        <v>316</v>
      </c>
      <c r="C148" s="189"/>
      <c r="D148" s="184"/>
      <c r="E148" s="185"/>
      <c r="F148" s="293" t="s">
        <v>2</v>
      </c>
    </row>
    <row r="149" spans="1:7" s="194" customFormat="1" ht="205.5" outlineLevel="1">
      <c r="A149" s="306" t="s">
        <v>183</v>
      </c>
      <c r="B149" s="107" t="s">
        <v>258</v>
      </c>
      <c r="C149" s="192"/>
      <c r="D149" s="175"/>
      <c r="E149" s="108"/>
      <c r="F149" s="284"/>
    </row>
    <row r="150" spans="1:7" s="169" customFormat="1" ht="15" outlineLevel="1" thickBot="1">
      <c r="A150" s="287"/>
      <c r="B150" s="172" t="s">
        <v>151</v>
      </c>
      <c r="C150" s="224" t="s">
        <v>61</v>
      </c>
      <c r="D150" s="236">
        <f>290*1.05</f>
        <v>304.5</v>
      </c>
      <c r="E150" s="111"/>
      <c r="F150" s="305">
        <f t="shared" ref="F150:F152" si="25">ROUND(D150*E150,2)</f>
        <v>0</v>
      </c>
      <c r="G150" s="227"/>
    </row>
    <row r="151" spans="1:7" ht="154.5" outlineLevel="1">
      <c r="A151" s="295" t="s">
        <v>23</v>
      </c>
      <c r="B151" s="193" t="s">
        <v>184</v>
      </c>
      <c r="C151" s="189"/>
      <c r="D151" s="184"/>
      <c r="E151" s="185"/>
      <c r="F151" s="293"/>
    </row>
    <row r="152" spans="1:7" ht="15" outlineLevel="1" thickBot="1">
      <c r="A152" s="287"/>
      <c r="B152" s="172" t="s">
        <v>151</v>
      </c>
      <c r="C152" s="215" t="s">
        <v>182</v>
      </c>
      <c r="D152" s="236">
        <f>7*1.05</f>
        <v>7.35</v>
      </c>
      <c r="E152" s="111"/>
      <c r="F152" s="305">
        <f t="shared" si="25"/>
        <v>0</v>
      </c>
    </row>
    <row r="153" spans="1:7" s="255" customFormat="1" ht="65.25" outlineLevel="1">
      <c r="A153" s="295" t="s">
        <v>19</v>
      </c>
      <c r="B153" s="193" t="s">
        <v>273</v>
      </c>
      <c r="C153" s="189"/>
      <c r="D153" s="184"/>
      <c r="E153" s="185"/>
      <c r="F153" s="293"/>
      <c r="G153" s="3"/>
    </row>
    <row r="154" spans="1:7" s="255" customFormat="1" outlineLevel="1">
      <c r="A154" s="290" t="s">
        <v>185</v>
      </c>
      <c r="B154" s="107" t="s">
        <v>186</v>
      </c>
      <c r="C154" s="192"/>
      <c r="D154" s="175"/>
      <c r="E154" s="108"/>
      <c r="F154" s="284"/>
      <c r="G154" s="3"/>
    </row>
    <row r="155" spans="1:7" s="255" customFormat="1" ht="13.5" outlineLevel="1" thickBot="1">
      <c r="A155" s="287"/>
      <c r="B155" s="172" t="s">
        <v>151</v>
      </c>
      <c r="C155" s="224" t="s">
        <v>7</v>
      </c>
      <c r="D155" s="236">
        <v>3</v>
      </c>
      <c r="E155" s="111"/>
      <c r="F155" s="305">
        <f t="shared" ref="F155" si="26">ROUND(D155*E155,2)</f>
        <v>0</v>
      </c>
      <c r="G155" s="3"/>
    </row>
    <row r="156" spans="1:7" s="16" customFormat="1" ht="18.75" outlineLevel="1" thickBot="1">
      <c r="A156" s="73"/>
      <c r="B156" s="24" t="s">
        <v>230</v>
      </c>
      <c r="C156" s="133"/>
      <c r="D156" s="134"/>
      <c r="E156" s="135"/>
      <c r="F156" s="141">
        <f>SUM(F125:F155)</f>
        <v>0</v>
      </c>
    </row>
    <row r="157" spans="1:7" ht="36.75" thickBot="1">
      <c r="A157" s="282" t="s">
        <v>39</v>
      </c>
      <c r="B157" s="160" t="s">
        <v>187</v>
      </c>
      <c r="C157" s="234"/>
      <c r="D157" s="182"/>
      <c r="E157" s="167"/>
      <c r="F157" s="248"/>
    </row>
    <row r="158" spans="1:7" ht="102" outlineLevel="1">
      <c r="A158" s="295"/>
      <c r="B158" s="196" t="s">
        <v>393</v>
      </c>
      <c r="C158" s="189"/>
      <c r="D158" s="184"/>
      <c r="E158" s="185"/>
      <c r="F158" s="293"/>
    </row>
    <row r="159" spans="1:7" ht="90" outlineLevel="1" thickBot="1">
      <c r="A159" s="304"/>
      <c r="B159" s="217" t="s">
        <v>188</v>
      </c>
      <c r="C159" s="412"/>
      <c r="D159" s="413"/>
      <c r="E159" s="414"/>
      <c r="F159" s="415"/>
    </row>
    <row r="160" spans="1:7" s="218" customFormat="1" ht="178.5" outlineLevel="1">
      <c r="A160" s="295" t="s">
        <v>21</v>
      </c>
      <c r="B160" s="197" t="s">
        <v>311</v>
      </c>
      <c r="C160" s="206"/>
      <c r="D160" s="184"/>
      <c r="E160" s="185"/>
      <c r="F160" s="293"/>
    </row>
    <row r="161" spans="1:6" s="218" customFormat="1" ht="102" outlineLevel="1">
      <c r="A161" s="290"/>
      <c r="B161" s="187" t="s">
        <v>259</v>
      </c>
      <c r="C161" s="174"/>
      <c r="D161" s="175"/>
      <c r="E161" s="108"/>
      <c r="F161" s="284"/>
    </row>
    <row r="162" spans="1:6" s="218" customFormat="1" outlineLevel="1">
      <c r="A162" s="290" t="s">
        <v>189</v>
      </c>
      <c r="B162" s="186" t="s">
        <v>360</v>
      </c>
      <c r="C162" s="174"/>
      <c r="D162" s="175"/>
      <c r="E162" s="108"/>
      <c r="F162" s="284"/>
    </row>
    <row r="163" spans="1:6" s="218" customFormat="1" ht="51" outlineLevel="1">
      <c r="A163" s="290"/>
      <c r="B163" s="173" t="s">
        <v>190</v>
      </c>
      <c r="C163" s="174"/>
      <c r="D163" s="175"/>
      <c r="E163" s="108"/>
      <c r="F163" s="284"/>
    </row>
    <row r="164" spans="1:6" outlineLevel="1">
      <c r="A164" s="299"/>
      <c r="B164" s="256" t="s">
        <v>151</v>
      </c>
      <c r="C164" s="221" t="s">
        <v>7</v>
      </c>
      <c r="D164" s="237">
        <v>2022</v>
      </c>
      <c r="E164" s="222"/>
      <c r="F164" s="302">
        <f t="shared" ref="F164" si="27">ROUND(D164*E164,2)</f>
        <v>0</v>
      </c>
    </row>
    <row r="165" spans="1:6" ht="25.5" outlineLevel="1">
      <c r="A165" s="290" t="s">
        <v>191</v>
      </c>
      <c r="B165" s="219" t="s">
        <v>192</v>
      </c>
      <c r="C165" s="202"/>
      <c r="D165" s="175"/>
      <c r="E165" s="108"/>
      <c r="F165" s="284"/>
    </row>
    <row r="166" spans="1:6" s="218" customFormat="1" outlineLevel="1">
      <c r="A166" s="307"/>
      <c r="B166" s="186" t="s">
        <v>361</v>
      </c>
      <c r="C166" s="174"/>
      <c r="D166" s="175"/>
      <c r="E166" s="108"/>
      <c r="F166" s="284"/>
    </row>
    <row r="167" spans="1:6" s="218" customFormat="1" ht="51" outlineLevel="1">
      <c r="A167" s="307"/>
      <c r="B167" s="173" t="s">
        <v>190</v>
      </c>
      <c r="C167" s="174"/>
      <c r="D167" s="175"/>
      <c r="E167" s="108"/>
      <c r="F167" s="284"/>
    </row>
    <row r="168" spans="1:6" outlineLevel="1">
      <c r="A168" s="299"/>
      <c r="B168" s="256" t="s">
        <v>151</v>
      </c>
      <c r="C168" s="221" t="s">
        <v>8</v>
      </c>
      <c r="D168" s="209">
        <v>2</v>
      </c>
      <c r="E168" s="222"/>
      <c r="F168" s="302">
        <f t="shared" ref="F168" si="28">ROUND(D168*E168,2)</f>
        <v>0</v>
      </c>
    </row>
    <row r="169" spans="1:6" s="218" customFormat="1" outlineLevel="1">
      <c r="A169" s="307"/>
      <c r="B169" s="186" t="s">
        <v>362</v>
      </c>
      <c r="C169" s="174"/>
      <c r="D169" s="175"/>
      <c r="E169" s="108"/>
      <c r="F169" s="284"/>
    </row>
    <row r="170" spans="1:6" s="218" customFormat="1" ht="51" outlineLevel="1">
      <c r="A170" s="307"/>
      <c r="B170" s="173" t="s">
        <v>190</v>
      </c>
      <c r="C170" s="174"/>
      <c r="D170" s="175"/>
      <c r="E170" s="108"/>
      <c r="F170" s="284"/>
    </row>
    <row r="171" spans="1:6" outlineLevel="1">
      <c r="A171" s="299"/>
      <c r="B171" s="256" t="s">
        <v>151</v>
      </c>
      <c r="C171" s="221" t="s">
        <v>8</v>
      </c>
      <c r="D171" s="209">
        <v>7</v>
      </c>
      <c r="E171" s="222"/>
      <c r="F171" s="285">
        <f t="shared" ref="F171" si="29">ROUND(D171*E171,2)</f>
        <v>0</v>
      </c>
    </row>
    <row r="172" spans="1:6" s="218" customFormat="1" outlineLevel="1">
      <c r="A172" s="307"/>
      <c r="B172" s="186" t="s">
        <v>363</v>
      </c>
      <c r="C172" s="174"/>
      <c r="D172" s="175"/>
      <c r="E172" s="108"/>
      <c r="F172" s="284"/>
    </row>
    <row r="173" spans="1:6" s="218" customFormat="1" ht="51" outlineLevel="1">
      <c r="A173" s="307"/>
      <c r="B173" s="173" t="s">
        <v>190</v>
      </c>
      <c r="C173" s="174"/>
      <c r="D173" s="175"/>
      <c r="E173" s="108"/>
      <c r="F173" s="284"/>
    </row>
    <row r="174" spans="1:6" ht="13.5" outlineLevel="1" thickBot="1">
      <c r="A174" s="297"/>
      <c r="B174" s="190" t="s">
        <v>151</v>
      </c>
      <c r="C174" s="224" t="s">
        <v>8</v>
      </c>
      <c r="D174" s="216">
        <v>1</v>
      </c>
      <c r="E174" s="111"/>
      <c r="F174" s="288">
        <f t="shared" ref="F174" si="30">ROUND(D174*E174,2)</f>
        <v>0</v>
      </c>
    </row>
    <row r="175" spans="1:6" s="1" customFormat="1" ht="216.75" outlineLevel="1">
      <c r="A175" s="292" t="s">
        <v>78</v>
      </c>
      <c r="B175" s="69" t="s">
        <v>303</v>
      </c>
      <c r="C175" s="189"/>
      <c r="D175" s="231"/>
      <c r="E175" s="185"/>
      <c r="F175" s="293"/>
    </row>
    <row r="176" spans="1:6" s="1" customFormat="1" ht="191.25" outlineLevel="1">
      <c r="A176" s="308"/>
      <c r="B176" s="68" t="s">
        <v>313</v>
      </c>
      <c r="C176" s="192"/>
      <c r="D176" s="230"/>
      <c r="E176" s="108"/>
      <c r="F176" s="284"/>
    </row>
    <row r="177" spans="1:6" s="1" customFormat="1" outlineLevel="1">
      <c r="A177" s="296" t="s">
        <v>79</v>
      </c>
      <c r="B177" s="208" t="s">
        <v>133</v>
      </c>
      <c r="C177" s="174"/>
      <c r="D177" s="175"/>
      <c r="E177" s="108"/>
      <c r="F177" s="284"/>
    </row>
    <row r="178" spans="1:6" s="199" customFormat="1" ht="63.75" outlineLevel="1">
      <c r="A178" s="290"/>
      <c r="B178" s="220" t="s">
        <v>364</v>
      </c>
      <c r="C178" s="194"/>
      <c r="D178" s="194"/>
      <c r="E178" s="194"/>
      <c r="F178" s="309"/>
    </row>
    <row r="179" spans="1:6" s="199" customFormat="1" ht="51" outlineLevel="1">
      <c r="A179" s="310"/>
      <c r="B179" s="259" t="s">
        <v>190</v>
      </c>
      <c r="C179" s="221" t="s">
        <v>8</v>
      </c>
      <c r="D179" s="209">
        <v>14</v>
      </c>
      <c r="E179" s="222"/>
      <c r="F179" s="285">
        <f t="shared" ref="F179:F183" si="31">ROUND(D179*E179,2)</f>
        <v>0</v>
      </c>
    </row>
    <row r="180" spans="1:6" s="199" customFormat="1" ht="63.75" outlineLevel="1">
      <c r="A180" s="290"/>
      <c r="B180" s="220" t="s">
        <v>365</v>
      </c>
      <c r="C180" s="194"/>
      <c r="D180" s="194"/>
      <c r="E180" s="194"/>
      <c r="F180" s="309"/>
    </row>
    <row r="181" spans="1:6" s="199" customFormat="1" ht="51" outlineLevel="1">
      <c r="A181" s="310"/>
      <c r="B181" s="259" t="s">
        <v>190</v>
      </c>
      <c r="C181" s="221" t="s">
        <v>8</v>
      </c>
      <c r="D181" s="209">
        <v>14</v>
      </c>
      <c r="E181" s="222"/>
      <c r="F181" s="285">
        <f t="shared" si="31"/>
        <v>0</v>
      </c>
    </row>
    <row r="182" spans="1:6" s="199" customFormat="1" ht="63.75" outlineLevel="1">
      <c r="A182" s="290"/>
      <c r="B182" s="208" t="s">
        <v>366</v>
      </c>
      <c r="C182" s="194"/>
      <c r="D182" s="194"/>
      <c r="E182" s="194"/>
      <c r="F182" s="309"/>
    </row>
    <row r="183" spans="1:6" s="199" customFormat="1" ht="51" outlineLevel="1">
      <c r="A183" s="310"/>
      <c r="B183" s="259" t="s">
        <v>190</v>
      </c>
      <c r="C183" s="221" t="s">
        <v>8</v>
      </c>
      <c r="D183" s="209">
        <v>1</v>
      </c>
      <c r="E183" s="222"/>
      <c r="F183" s="285">
        <f t="shared" si="31"/>
        <v>0</v>
      </c>
    </row>
    <row r="184" spans="1:6" s="199" customFormat="1" ht="63.75" outlineLevel="1">
      <c r="A184" s="290"/>
      <c r="B184" s="208" t="s">
        <v>367</v>
      </c>
      <c r="C184" s="194"/>
      <c r="D184" s="194"/>
      <c r="E184" s="194"/>
      <c r="F184" s="309"/>
    </row>
    <row r="185" spans="1:6" s="199" customFormat="1" ht="51" outlineLevel="1">
      <c r="A185" s="310"/>
      <c r="B185" s="259" t="s">
        <v>190</v>
      </c>
      <c r="C185" s="221" t="s">
        <v>8</v>
      </c>
      <c r="D185" s="209">
        <v>7</v>
      </c>
      <c r="E185" s="222"/>
      <c r="F185" s="285">
        <f t="shared" ref="F185" si="32">ROUND(D185*E185,2)</f>
        <v>0</v>
      </c>
    </row>
    <row r="186" spans="1:6" s="1" customFormat="1" outlineLevel="1">
      <c r="A186" s="296" t="s">
        <v>80</v>
      </c>
      <c r="B186" s="208" t="s">
        <v>100</v>
      </c>
      <c r="C186" s="174"/>
      <c r="D186" s="175"/>
      <c r="E186" s="108"/>
      <c r="F186" s="284"/>
    </row>
    <row r="187" spans="1:6" s="199" customFormat="1" ht="76.5" outlineLevel="1">
      <c r="A187" s="290"/>
      <c r="B187" s="220" t="s">
        <v>368</v>
      </c>
      <c r="C187" s="194"/>
      <c r="D187" s="194"/>
      <c r="E187" s="194"/>
      <c r="F187" s="309"/>
    </row>
    <row r="188" spans="1:6" s="199" customFormat="1" ht="51" outlineLevel="1">
      <c r="A188" s="310"/>
      <c r="B188" s="259" t="s">
        <v>190</v>
      </c>
      <c r="C188" s="221" t="s">
        <v>8</v>
      </c>
      <c r="D188" s="209">
        <v>1</v>
      </c>
      <c r="E188" s="222"/>
      <c r="F188" s="285">
        <f t="shared" ref="F188" si="33">ROUND(D188*E188,2)</f>
        <v>0</v>
      </c>
    </row>
    <row r="189" spans="1:6" s="199" customFormat="1" ht="76.5" outlineLevel="1">
      <c r="A189" s="290"/>
      <c r="B189" s="220" t="s">
        <v>369</v>
      </c>
      <c r="C189" s="194"/>
      <c r="D189" s="194"/>
      <c r="E189" s="194"/>
      <c r="F189" s="309"/>
    </row>
    <row r="190" spans="1:6" s="199" customFormat="1" ht="51" outlineLevel="1">
      <c r="A190" s="310"/>
      <c r="B190" s="259" t="s">
        <v>190</v>
      </c>
      <c r="C190" s="221" t="s">
        <v>8</v>
      </c>
      <c r="D190" s="209">
        <v>7</v>
      </c>
      <c r="E190" s="222"/>
      <c r="F190" s="285">
        <f t="shared" ref="F190" si="34">ROUND(D190*E190,2)</f>
        <v>0</v>
      </c>
    </row>
    <row r="191" spans="1:6" s="199" customFormat="1" ht="63.75" outlineLevel="1">
      <c r="A191" s="290"/>
      <c r="B191" s="208" t="s">
        <v>370</v>
      </c>
      <c r="C191" s="194"/>
      <c r="D191" s="194"/>
      <c r="E191" s="194"/>
      <c r="F191" s="309"/>
    </row>
    <row r="192" spans="1:6" s="199" customFormat="1" ht="51.75" outlineLevel="1" thickBot="1">
      <c r="A192" s="304"/>
      <c r="B192" s="223" t="s">
        <v>190</v>
      </c>
      <c r="C192" s="224" t="s">
        <v>8</v>
      </c>
      <c r="D192" s="216">
        <v>1</v>
      </c>
      <c r="E192" s="111"/>
      <c r="F192" s="288">
        <f t="shared" ref="F192" si="35">ROUND(D192*E192,2)</f>
        <v>0</v>
      </c>
    </row>
    <row r="193" spans="1:7" s="178" customFormat="1" ht="216.75" outlineLevel="1">
      <c r="A193" s="295" t="s">
        <v>193</v>
      </c>
      <c r="B193" s="193" t="s">
        <v>315</v>
      </c>
      <c r="C193" s="416"/>
      <c r="D193" s="417"/>
      <c r="E193" s="418"/>
      <c r="F193" s="419"/>
    </row>
    <row r="194" spans="1:7" ht="89.25" outlineLevel="1">
      <c r="A194" s="290"/>
      <c r="B194" s="173" t="s">
        <v>333</v>
      </c>
      <c r="C194" s="192"/>
      <c r="D194" s="230"/>
      <c r="E194" s="108"/>
      <c r="F194" s="284"/>
    </row>
    <row r="195" spans="1:7" ht="25.5" outlineLevel="1">
      <c r="A195" s="306" t="s">
        <v>194</v>
      </c>
      <c r="B195" s="173" t="s">
        <v>371</v>
      </c>
      <c r="C195" s="192"/>
      <c r="D195" s="230"/>
      <c r="E195" s="108"/>
      <c r="F195" s="284"/>
    </row>
    <row r="196" spans="1:7" ht="51" outlineLevel="1">
      <c r="A196" s="311"/>
      <c r="B196" s="173" t="s">
        <v>190</v>
      </c>
      <c r="C196" s="192"/>
      <c r="D196" s="230"/>
      <c r="E196" s="108"/>
      <c r="F196" s="284"/>
    </row>
    <row r="197" spans="1:7" ht="13.5" outlineLevel="1" thickBot="1">
      <c r="A197" s="287"/>
      <c r="B197" s="172" t="s">
        <v>151</v>
      </c>
      <c r="C197" s="224" t="s">
        <v>8</v>
      </c>
      <c r="D197" s="216">
        <v>8</v>
      </c>
      <c r="E197" s="111"/>
      <c r="F197" s="288">
        <f t="shared" ref="F197:F199" si="36">ROUND(D197*E197,2)</f>
        <v>0</v>
      </c>
    </row>
    <row r="198" spans="1:7" ht="242.25" outlineLevel="1">
      <c r="A198" s="295" t="s">
        <v>195</v>
      </c>
      <c r="B198" s="193" t="s">
        <v>327</v>
      </c>
      <c r="C198" s="420"/>
      <c r="D198" s="421"/>
      <c r="E198" s="422"/>
      <c r="F198" s="423"/>
    </row>
    <row r="199" spans="1:7" ht="13.5" outlineLevel="1" thickBot="1">
      <c r="A199" s="287"/>
      <c r="B199" s="172" t="s">
        <v>151</v>
      </c>
      <c r="C199" s="224" t="s">
        <v>36</v>
      </c>
      <c r="D199" s="216">
        <v>1</v>
      </c>
      <c r="E199" s="111"/>
      <c r="F199" s="288">
        <f t="shared" si="36"/>
        <v>0</v>
      </c>
    </row>
    <row r="200" spans="1:7" s="16" customFormat="1" ht="54.75" outlineLevel="1" thickBot="1">
      <c r="A200" s="73"/>
      <c r="B200" s="260" t="s">
        <v>231</v>
      </c>
      <c r="C200" s="133"/>
      <c r="D200" s="134"/>
      <c r="E200" s="135"/>
      <c r="F200" s="141">
        <f>SUM(F158:F199)</f>
        <v>0</v>
      </c>
    </row>
    <row r="201" spans="1:7" s="194" customFormat="1" ht="18.75" thickBot="1">
      <c r="A201" s="282" t="s">
        <v>40</v>
      </c>
      <c r="B201" s="160" t="s">
        <v>196</v>
      </c>
      <c r="C201" s="182"/>
      <c r="D201" s="166"/>
      <c r="E201" s="167"/>
      <c r="F201" s="248"/>
    </row>
    <row r="202" spans="1:7" ht="115.5" outlineLevel="1" thickBot="1">
      <c r="A202" s="312"/>
      <c r="B202" s="228" t="s">
        <v>232</v>
      </c>
      <c r="C202" s="252"/>
      <c r="D202" s="253"/>
      <c r="E202" s="229"/>
      <c r="F202" s="313"/>
    </row>
    <row r="203" spans="1:7" ht="242.25" outlineLevel="1">
      <c r="A203" s="301" t="s">
        <v>43</v>
      </c>
      <c r="B203" s="196" t="s">
        <v>312</v>
      </c>
      <c r="C203" s="189"/>
      <c r="D203" s="231"/>
      <c r="E203" s="185"/>
      <c r="F203" s="293"/>
    </row>
    <row r="204" spans="1:7" ht="63.75" outlineLevel="1">
      <c r="A204" s="296"/>
      <c r="B204" s="187" t="s">
        <v>328</v>
      </c>
      <c r="C204" s="192"/>
      <c r="D204" s="230"/>
      <c r="E204" s="108"/>
      <c r="F204" s="284"/>
    </row>
    <row r="205" spans="1:7" s="218" customFormat="1" ht="25.5" outlineLevel="1">
      <c r="A205" s="296" t="s">
        <v>136</v>
      </c>
      <c r="B205" s="186" t="s">
        <v>233</v>
      </c>
      <c r="C205" s="174"/>
      <c r="D205" s="175"/>
      <c r="E205" s="108"/>
      <c r="F205" s="284"/>
    </row>
    <row r="206" spans="1:7" outlineLevel="1">
      <c r="A206" s="299"/>
      <c r="B206" s="254" t="s">
        <v>151</v>
      </c>
      <c r="C206" s="221" t="s">
        <v>7</v>
      </c>
      <c r="D206" s="237">
        <v>2022</v>
      </c>
      <c r="E206" s="222"/>
      <c r="F206" s="285">
        <f t="shared" ref="F206" si="37">ROUND(D206*E206,2)</f>
        <v>0</v>
      </c>
      <c r="G206" s="261"/>
    </row>
    <row r="207" spans="1:7" ht="38.25" outlineLevel="1">
      <c r="A207" s="290" t="s">
        <v>137</v>
      </c>
      <c r="B207" s="232" t="s">
        <v>234</v>
      </c>
      <c r="C207" s="202"/>
      <c r="D207" s="175"/>
      <c r="E207" s="108"/>
      <c r="F207" s="284"/>
    </row>
    <row r="208" spans="1:7" ht="13.5" outlineLevel="1" thickBot="1">
      <c r="A208" s="297"/>
      <c r="B208" s="172" t="s">
        <v>151</v>
      </c>
      <c r="C208" s="224" t="s">
        <v>8</v>
      </c>
      <c r="D208" s="216">
        <v>10</v>
      </c>
      <c r="E208" s="111"/>
      <c r="F208" s="288">
        <f t="shared" ref="F208" si="38">ROUND(D208*E208,2)</f>
        <v>0</v>
      </c>
    </row>
    <row r="209" spans="1:6" s="1" customFormat="1" ht="229.5" outlineLevel="1">
      <c r="A209" s="314" t="s">
        <v>98</v>
      </c>
      <c r="B209" s="69" t="s">
        <v>238</v>
      </c>
      <c r="C209" s="11"/>
      <c r="D209" s="14"/>
      <c r="E209" s="6"/>
      <c r="F209" s="315"/>
    </row>
    <row r="210" spans="1:6" s="1" customFormat="1" ht="76.5" outlineLevel="1">
      <c r="A210" s="316"/>
      <c r="B210" s="68" t="s">
        <v>329</v>
      </c>
      <c r="C210" s="272"/>
      <c r="D210" s="273"/>
      <c r="E210" s="274"/>
      <c r="F210" s="317"/>
    </row>
    <row r="211" spans="1:6" s="4" customFormat="1" outlineLevel="1">
      <c r="A211" s="318" t="s">
        <v>138</v>
      </c>
      <c r="B211" s="233" t="s">
        <v>236</v>
      </c>
      <c r="C211" s="275"/>
      <c r="D211" s="273"/>
      <c r="E211" s="274"/>
      <c r="F211" s="319"/>
    </row>
    <row r="212" spans="1:6" s="4" customFormat="1" ht="13.5" outlineLevel="1" thickBot="1">
      <c r="A212" s="320"/>
      <c r="B212" s="268" t="s">
        <v>151</v>
      </c>
      <c r="C212" s="265" t="s">
        <v>8</v>
      </c>
      <c r="D212" s="266">
        <v>14</v>
      </c>
      <c r="E212" s="267"/>
      <c r="F212" s="288">
        <f t="shared" ref="F212" si="39">ROUND(D212*E212,2)</f>
        <v>0</v>
      </c>
    </row>
    <row r="213" spans="1:6" s="4" customFormat="1" ht="216.75" outlineLevel="1">
      <c r="A213" s="350" t="s">
        <v>99</v>
      </c>
      <c r="B213" s="69" t="s">
        <v>235</v>
      </c>
      <c r="C213" s="11"/>
      <c r="D213" s="14"/>
      <c r="E213" s="6"/>
      <c r="F213" s="315"/>
    </row>
    <row r="214" spans="1:6" s="4" customFormat="1" ht="63.75" outlineLevel="1">
      <c r="A214" s="321"/>
      <c r="B214" s="68" t="s">
        <v>330</v>
      </c>
      <c r="C214" s="272"/>
      <c r="D214" s="273"/>
      <c r="E214" s="274"/>
      <c r="F214" s="317"/>
    </row>
    <row r="215" spans="1:6" s="4" customFormat="1" outlineLevel="1">
      <c r="A215" s="318" t="s">
        <v>197</v>
      </c>
      <c r="B215" s="233" t="s">
        <v>236</v>
      </c>
      <c r="C215" s="275"/>
      <c r="D215" s="273"/>
      <c r="E215" s="274"/>
      <c r="F215" s="322"/>
    </row>
    <row r="216" spans="1:6" s="4" customFormat="1" outlineLevel="1">
      <c r="A216" s="323"/>
      <c r="B216" s="254" t="s">
        <v>151</v>
      </c>
      <c r="C216" s="262" t="s">
        <v>8</v>
      </c>
      <c r="D216" s="263">
        <v>36</v>
      </c>
      <c r="E216" s="264"/>
      <c r="F216" s="285">
        <f t="shared" ref="F216" si="40">ROUND(D216*E216,2)</f>
        <v>0</v>
      </c>
    </row>
    <row r="217" spans="1:6" s="4" customFormat="1" outlineLevel="1">
      <c r="A217" s="318" t="s">
        <v>198</v>
      </c>
      <c r="B217" s="233" t="s">
        <v>237</v>
      </c>
      <c r="C217" s="275"/>
      <c r="D217" s="273"/>
      <c r="E217" s="274"/>
      <c r="F217" s="322"/>
    </row>
    <row r="218" spans="1:6" s="4" customFormat="1" ht="13.5" outlineLevel="1" thickBot="1">
      <c r="A218" s="320"/>
      <c r="B218" s="172" t="s">
        <v>151</v>
      </c>
      <c r="C218" s="265" t="s">
        <v>8</v>
      </c>
      <c r="D218" s="266">
        <v>2</v>
      </c>
      <c r="E218" s="267"/>
      <c r="F218" s="288">
        <f t="shared" ref="F218" si="41">ROUND(D218*E218,2)</f>
        <v>0</v>
      </c>
    </row>
    <row r="219" spans="1:6" ht="153" outlineLevel="1">
      <c r="A219" s="301" t="s">
        <v>139</v>
      </c>
      <c r="B219" s="193" t="s">
        <v>331</v>
      </c>
      <c r="C219" s="189"/>
      <c r="D219" s="231"/>
      <c r="E219" s="185"/>
      <c r="F219" s="293"/>
    </row>
    <row r="220" spans="1:6" ht="13.5" outlineLevel="1" thickBot="1">
      <c r="A220" s="287"/>
      <c r="B220" s="172" t="s">
        <v>151</v>
      </c>
      <c r="C220" s="224" t="s">
        <v>8</v>
      </c>
      <c r="D220" s="216">
        <v>8</v>
      </c>
      <c r="E220" s="111"/>
      <c r="F220" s="288">
        <f t="shared" ref="F220" si="42">ROUND(D220*E220,2)</f>
        <v>0</v>
      </c>
    </row>
    <row r="221" spans="1:6" s="1" customFormat="1" ht="216.75" outlineLevel="1">
      <c r="A221" s="292" t="s">
        <v>243</v>
      </c>
      <c r="B221" s="198" t="s">
        <v>199</v>
      </c>
      <c r="C221" s="424"/>
      <c r="D221" s="425"/>
      <c r="E221" s="426"/>
      <c r="F221" s="293"/>
    </row>
    <row r="222" spans="1:6" s="1" customFormat="1" ht="127.5" outlineLevel="1">
      <c r="A222" s="308"/>
      <c r="B222" s="67" t="s">
        <v>332</v>
      </c>
      <c r="C222" s="276"/>
      <c r="D222" s="277"/>
      <c r="E222" s="278"/>
      <c r="F222" s="284"/>
    </row>
    <row r="223" spans="1:6" s="1" customFormat="1" outlineLevel="1">
      <c r="A223" s="324"/>
      <c r="B223" s="220" t="s">
        <v>239</v>
      </c>
      <c r="C223" s="174" t="s">
        <v>2</v>
      </c>
      <c r="D223" s="230"/>
      <c r="E223" s="108"/>
      <c r="F223" s="284"/>
    </row>
    <row r="224" spans="1:6" s="168" customFormat="1" ht="13.5" outlineLevel="1" thickBot="1">
      <c r="A224" s="304"/>
      <c r="B224" s="172" t="s">
        <v>151</v>
      </c>
      <c r="C224" s="224" t="s">
        <v>36</v>
      </c>
      <c r="D224" s="216">
        <v>1</v>
      </c>
      <c r="E224" s="111"/>
      <c r="F224" s="288">
        <f t="shared" ref="F224" si="43">ROUND(D224*E224,2)</f>
        <v>0</v>
      </c>
    </row>
    <row r="225" spans="1:6" s="16" customFormat="1" ht="18.75" outlineLevel="1" thickBot="1">
      <c r="A225" s="73"/>
      <c r="B225" s="24" t="s">
        <v>240</v>
      </c>
      <c r="C225" s="133"/>
      <c r="D225" s="134"/>
      <c r="E225" s="135"/>
      <c r="F225" s="141">
        <f>SUM(F202:F224)</f>
        <v>0</v>
      </c>
    </row>
    <row r="226" spans="1:6" ht="18.75" thickBot="1">
      <c r="A226" s="282" t="s">
        <v>41</v>
      </c>
      <c r="B226" s="160" t="s">
        <v>200</v>
      </c>
      <c r="C226" s="234"/>
      <c r="D226" s="182"/>
      <c r="E226" s="167"/>
      <c r="F226" s="248"/>
    </row>
    <row r="227" spans="1:6" ht="153" outlineLevel="1">
      <c r="A227" s="298" t="s">
        <v>46</v>
      </c>
      <c r="B227" s="196" t="s">
        <v>241</v>
      </c>
      <c r="C227" s="189"/>
      <c r="D227" s="184"/>
      <c r="E227" s="185"/>
      <c r="F227" s="293"/>
    </row>
    <row r="228" spans="1:6" ht="64.5" outlineLevel="1" thickBot="1">
      <c r="A228" s="287"/>
      <c r="B228" s="235" t="s">
        <v>274</v>
      </c>
      <c r="C228" s="224" t="s">
        <v>36</v>
      </c>
      <c r="D228" s="216">
        <v>1</v>
      </c>
      <c r="E228" s="111"/>
      <c r="F228" s="288">
        <f t="shared" ref="F228" si="44">ROUND(D228*E228,2)</f>
        <v>0</v>
      </c>
    </row>
    <row r="229" spans="1:6" ht="165.75" outlineLevel="1">
      <c r="A229" s="298" t="s">
        <v>47</v>
      </c>
      <c r="B229" s="193" t="s">
        <v>275</v>
      </c>
      <c r="C229" s="189"/>
      <c r="D229" s="184"/>
      <c r="E229" s="185"/>
      <c r="F229" s="293"/>
    </row>
    <row r="230" spans="1:6" ht="38.25" outlineLevel="1">
      <c r="A230" s="283"/>
      <c r="B230" s="173" t="s">
        <v>201</v>
      </c>
      <c r="C230" s="192"/>
      <c r="D230" s="175"/>
      <c r="E230" s="108"/>
      <c r="F230" s="284"/>
    </row>
    <row r="231" spans="1:6" ht="77.25" outlineLevel="1" thickBot="1">
      <c r="A231" s="287"/>
      <c r="B231" s="235" t="s">
        <v>276</v>
      </c>
      <c r="C231" s="224" t="s">
        <v>36</v>
      </c>
      <c r="D231" s="216">
        <v>1</v>
      </c>
      <c r="E231" s="111"/>
      <c r="F231" s="288">
        <f t="shared" ref="F231" si="45">ROUND(D231*E231,2)</f>
        <v>0</v>
      </c>
    </row>
    <row r="232" spans="1:6" s="1" customFormat="1" ht="127.5" outlineLevel="1">
      <c r="A232" s="298" t="s">
        <v>48</v>
      </c>
      <c r="B232" s="198" t="s">
        <v>304</v>
      </c>
      <c r="C232" s="189"/>
      <c r="D232" s="184"/>
      <c r="E232" s="185"/>
      <c r="F232" s="293"/>
    </row>
    <row r="233" spans="1:6" s="1" customFormat="1" ht="102" outlineLevel="1">
      <c r="A233" s="283"/>
      <c r="B233" s="68" t="s">
        <v>260</v>
      </c>
      <c r="C233" s="192"/>
      <c r="D233" s="175"/>
      <c r="E233" s="108"/>
      <c r="F233" s="284"/>
    </row>
    <row r="234" spans="1:6" s="1" customFormat="1" outlineLevel="1">
      <c r="A234" s="308"/>
      <c r="B234" s="220" t="s">
        <v>244</v>
      </c>
      <c r="C234" s="174" t="s">
        <v>2</v>
      </c>
      <c r="D234" s="175"/>
      <c r="E234" s="108"/>
      <c r="F234" s="284"/>
    </row>
    <row r="235" spans="1:6" s="168" customFormat="1" ht="13.5" outlineLevel="1" thickBot="1">
      <c r="A235" s="325"/>
      <c r="B235" s="172" t="s">
        <v>151</v>
      </c>
      <c r="C235" s="224" t="s">
        <v>7</v>
      </c>
      <c r="D235" s="236">
        <v>2022</v>
      </c>
      <c r="E235" s="111"/>
      <c r="F235" s="288">
        <f t="shared" ref="F235:F236" si="46">ROUND(D235*E235,2)</f>
        <v>0</v>
      </c>
    </row>
    <row r="236" spans="1:6" ht="128.25" outlineLevel="1" thickBot="1">
      <c r="A236" s="280" t="s">
        <v>49</v>
      </c>
      <c r="B236" s="238" t="s">
        <v>202</v>
      </c>
      <c r="C236" s="239" t="s">
        <v>36</v>
      </c>
      <c r="D236" s="240">
        <v>1</v>
      </c>
      <c r="E236" s="241"/>
      <c r="F236" s="281">
        <f t="shared" si="46"/>
        <v>0</v>
      </c>
    </row>
    <row r="237" spans="1:6" s="16" customFormat="1" ht="18.75" outlineLevel="1" thickBot="1">
      <c r="A237" s="73"/>
      <c r="B237" s="24" t="s">
        <v>242</v>
      </c>
      <c r="C237" s="133"/>
      <c r="D237" s="134"/>
      <c r="E237" s="135"/>
      <c r="F237" s="141">
        <f>SUM(F227:F236)</f>
        <v>0</v>
      </c>
    </row>
    <row r="238" spans="1:6" s="16" customFormat="1" ht="18.75" thickBot="1">
      <c r="A238" s="73" t="s">
        <v>343</v>
      </c>
      <c r="B238" s="24" t="s">
        <v>348</v>
      </c>
      <c r="C238" s="133"/>
      <c r="D238" s="134"/>
      <c r="E238" s="135"/>
      <c r="F238" s="141"/>
    </row>
    <row r="239" spans="1:6" s="15" customFormat="1" ht="14.25">
      <c r="A239" s="326" t="s">
        <v>9</v>
      </c>
      <c r="B239" s="148" t="s">
        <v>11</v>
      </c>
      <c r="C239" s="90"/>
      <c r="D239" s="149"/>
      <c r="E239" s="150"/>
      <c r="F239" s="327">
        <f>F61</f>
        <v>0</v>
      </c>
    </row>
    <row r="240" spans="1:6" s="15" customFormat="1" ht="14.25">
      <c r="A240" s="326" t="s">
        <v>12</v>
      </c>
      <c r="B240" s="148" t="s">
        <v>3</v>
      </c>
      <c r="C240" s="90"/>
      <c r="D240" s="149"/>
      <c r="E240" s="150"/>
      <c r="F240" s="327">
        <f>F123</f>
        <v>0</v>
      </c>
    </row>
    <row r="241" spans="1:6" s="15" customFormat="1" ht="14.25">
      <c r="A241" s="326" t="s">
        <v>37</v>
      </c>
      <c r="B241" s="148" t="s">
        <v>179</v>
      </c>
      <c r="C241" s="90"/>
      <c r="D241" s="149"/>
      <c r="E241" s="150"/>
      <c r="F241" s="327">
        <f>F156</f>
        <v>0</v>
      </c>
    </row>
    <row r="242" spans="1:6" s="15" customFormat="1" ht="14.25" customHeight="1">
      <c r="A242" s="326" t="s">
        <v>39</v>
      </c>
      <c r="B242" s="148" t="s">
        <v>187</v>
      </c>
      <c r="C242" s="90"/>
      <c r="D242" s="149"/>
      <c r="E242" s="150"/>
      <c r="F242" s="327">
        <f>F200</f>
        <v>0</v>
      </c>
    </row>
    <row r="243" spans="1:6" s="15" customFormat="1" ht="14.25">
      <c r="A243" s="326" t="s">
        <v>40</v>
      </c>
      <c r="B243" s="148" t="s">
        <v>196</v>
      </c>
      <c r="C243" s="90"/>
      <c r="D243" s="149"/>
      <c r="E243" s="150"/>
      <c r="F243" s="327">
        <f>F225</f>
        <v>0</v>
      </c>
    </row>
    <row r="244" spans="1:6" s="15" customFormat="1" ht="15" thickBot="1">
      <c r="A244" s="326" t="s">
        <v>41</v>
      </c>
      <c r="B244" s="148" t="s">
        <v>200</v>
      </c>
      <c r="C244" s="90"/>
      <c r="D244" s="149"/>
      <c r="E244" s="150"/>
      <c r="F244" s="327">
        <f>F237</f>
        <v>0</v>
      </c>
    </row>
    <row r="245" spans="1:6" s="16" customFormat="1" ht="18.75" thickBot="1">
      <c r="A245" s="73" t="s">
        <v>343</v>
      </c>
      <c r="B245" s="24" t="s">
        <v>394</v>
      </c>
      <c r="C245" s="133"/>
      <c r="D245" s="134"/>
      <c r="E245" s="135"/>
      <c r="F245" s="141">
        <f>SUM(F239:F244)</f>
        <v>0</v>
      </c>
    </row>
    <row r="246" spans="1:6" s="15" customFormat="1" ht="18.75" thickBot="1">
      <c r="A246" s="73" t="s">
        <v>344</v>
      </c>
      <c r="B246" s="24" t="s">
        <v>347</v>
      </c>
      <c r="C246" s="133"/>
      <c r="D246" s="134"/>
      <c r="E246" s="135"/>
      <c r="F246" s="5"/>
    </row>
    <row r="247" spans="1:6" s="16" customFormat="1" ht="18.75" thickBot="1">
      <c r="A247" s="73" t="s">
        <v>9</v>
      </c>
      <c r="B247" s="24" t="s">
        <v>11</v>
      </c>
      <c r="C247" s="133"/>
      <c r="D247" s="134"/>
      <c r="E247" s="135"/>
      <c r="F247" s="5"/>
    </row>
    <row r="248" spans="1:6" s="15" customFormat="1" ht="123.75" customHeight="1" outlineLevel="1" thickBot="1">
      <c r="A248" s="330" t="s">
        <v>5</v>
      </c>
      <c r="B248" s="32" t="s">
        <v>300</v>
      </c>
      <c r="C248" s="82" t="s">
        <v>61</v>
      </c>
      <c r="D248" s="33">
        <v>165</v>
      </c>
      <c r="E248" s="26"/>
      <c r="F248" s="329">
        <f>ROUND(D248*E248,2)</f>
        <v>0</v>
      </c>
    </row>
    <row r="249" spans="1:6" s="15" customFormat="1" ht="111" customHeight="1" outlineLevel="1" thickBot="1">
      <c r="A249" s="330" t="s">
        <v>18</v>
      </c>
      <c r="B249" s="58" t="s">
        <v>277</v>
      </c>
      <c r="C249" s="82" t="s">
        <v>62</v>
      </c>
      <c r="D249" s="33">
        <v>73</v>
      </c>
      <c r="E249" s="26"/>
      <c r="F249" s="329">
        <f>ROUND(D249*E249,2)</f>
        <v>0</v>
      </c>
    </row>
    <row r="250" spans="1:6" s="15" customFormat="1" ht="84" customHeight="1" outlineLevel="1" thickBot="1">
      <c r="A250" s="330" t="s">
        <v>22</v>
      </c>
      <c r="B250" s="58" t="s">
        <v>101</v>
      </c>
      <c r="C250" s="82" t="s">
        <v>61</v>
      </c>
      <c r="D250" s="33">
        <v>85</v>
      </c>
      <c r="E250" s="26"/>
      <c r="F250" s="329">
        <f>ROUND(D250*E250,2)</f>
        <v>0</v>
      </c>
    </row>
    <row r="251" spans="1:6" s="15" customFormat="1" ht="184.5" customHeight="1" outlineLevel="1">
      <c r="A251" s="427" t="s">
        <v>81</v>
      </c>
      <c r="B251" s="381" t="s">
        <v>302</v>
      </c>
      <c r="C251" s="428"/>
      <c r="D251" s="388"/>
      <c r="E251" s="384"/>
      <c r="F251" s="385"/>
    </row>
    <row r="252" spans="1:6" s="15" customFormat="1" ht="14.25" outlineLevel="1">
      <c r="A252" s="332" t="s">
        <v>278</v>
      </c>
      <c r="B252" s="125" t="s">
        <v>76</v>
      </c>
      <c r="C252" s="117" t="s">
        <v>61</v>
      </c>
      <c r="D252" s="118">
        <v>85</v>
      </c>
      <c r="E252" s="119"/>
      <c r="F252" s="333">
        <f t="shared" ref="F252:F255" si="47">ROUND(D252*E252,2)</f>
        <v>0</v>
      </c>
    </row>
    <row r="253" spans="1:6" s="15" customFormat="1" ht="15" outlineLevel="1" thickBot="1">
      <c r="A253" s="334" t="s">
        <v>279</v>
      </c>
      <c r="B253" s="126" t="s">
        <v>77</v>
      </c>
      <c r="C253" s="122" t="s">
        <v>61</v>
      </c>
      <c r="D253" s="123">
        <v>85</v>
      </c>
      <c r="E253" s="124"/>
      <c r="F253" s="335">
        <f t="shared" si="47"/>
        <v>0</v>
      </c>
    </row>
    <row r="254" spans="1:6" s="15" customFormat="1" ht="158.25" customHeight="1" outlineLevel="1" thickBot="1">
      <c r="A254" s="330" t="s">
        <v>155</v>
      </c>
      <c r="B254" s="58" t="s">
        <v>281</v>
      </c>
      <c r="C254" s="82" t="s">
        <v>280</v>
      </c>
      <c r="D254" s="33">
        <v>4</v>
      </c>
      <c r="E254" s="22"/>
      <c r="F254" s="336">
        <f t="shared" si="47"/>
        <v>0</v>
      </c>
    </row>
    <row r="255" spans="1:6" s="15" customFormat="1" ht="84" customHeight="1" outlineLevel="1" thickBot="1">
      <c r="A255" s="330" t="s">
        <v>206</v>
      </c>
      <c r="B255" s="58" t="s">
        <v>86</v>
      </c>
      <c r="C255" s="82" t="s">
        <v>73</v>
      </c>
      <c r="D255" s="33">
        <v>30</v>
      </c>
      <c r="E255" s="22"/>
      <c r="F255" s="336">
        <f t="shared" si="47"/>
        <v>0</v>
      </c>
    </row>
    <row r="256" spans="1:6" s="16" customFormat="1" ht="18.75" outlineLevel="1" thickBot="1">
      <c r="A256" s="73"/>
      <c r="B256" s="24" t="s">
        <v>89</v>
      </c>
      <c r="C256" s="133"/>
      <c r="D256" s="134"/>
      <c r="E256" s="135"/>
      <c r="F256" s="141">
        <f>SUM(F248:F255)</f>
        <v>0</v>
      </c>
    </row>
    <row r="257" spans="1:6" s="25" customFormat="1" ht="18.75" thickBot="1">
      <c r="A257" s="73" t="s">
        <v>12</v>
      </c>
      <c r="B257" s="24" t="s">
        <v>3</v>
      </c>
      <c r="C257" s="81"/>
      <c r="D257" s="74"/>
      <c r="E257" s="37"/>
      <c r="F257" s="5"/>
    </row>
    <row r="258" spans="1:6" s="15" customFormat="1" ht="219.75" outlineLevel="1">
      <c r="A258" s="380" t="s">
        <v>30</v>
      </c>
      <c r="B258" s="381" t="s">
        <v>285</v>
      </c>
      <c r="C258" s="382"/>
      <c r="D258" s="383"/>
      <c r="E258" s="384"/>
      <c r="F258" s="385"/>
    </row>
    <row r="259" spans="1:6" s="15" customFormat="1" ht="14.25" outlineLevel="1">
      <c r="A259" s="348" t="s">
        <v>106</v>
      </c>
      <c r="B259" s="125" t="s">
        <v>103</v>
      </c>
      <c r="C259" s="386" t="s">
        <v>61</v>
      </c>
      <c r="D259" s="118">
        <v>26</v>
      </c>
      <c r="E259" s="119"/>
      <c r="F259" s="333">
        <f t="shared" ref="F259:F261" si="48">ROUND(D259*E259,2)</f>
        <v>0</v>
      </c>
    </row>
    <row r="260" spans="1:6" s="15" customFormat="1" ht="14.25" outlineLevel="1">
      <c r="A260" s="348" t="s">
        <v>107</v>
      </c>
      <c r="B260" s="125" t="s">
        <v>283</v>
      </c>
      <c r="C260" s="386" t="s">
        <v>62</v>
      </c>
      <c r="D260" s="118">
        <v>2.65</v>
      </c>
      <c r="E260" s="119"/>
      <c r="F260" s="333">
        <f t="shared" si="48"/>
        <v>0</v>
      </c>
    </row>
    <row r="261" spans="1:6" s="15" customFormat="1" ht="15" outlineLevel="1" thickBot="1">
      <c r="A261" s="328" t="s">
        <v>282</v>
      </c>
      <c r="B261" s="64" t="s">
        <v>284</v>
      </c>
      <c r="C261" s="84" t="s">
        <v>62</v>
      </c>
      <c r="D261" s="28">
        <v>0.75</v>
      </c>
      <c r="E261" s="29"/>
      <c r="F261" s="339">
        <f t="shared" si="48"/>
        <v>0</v>
      </c>
    </row>
    <row r="262" spans="1:6" s="15" customFormat="1" ht="231.75" outlineLevel="1" thickBot="1">
      <c r="A262" s="330" t="s">
        <v>31</v>
      </c>
      <c r="B262" s="58" t="s">
        <v>286</v>
      </c>
      <c r="C262" s="82" t="s">
        <v>62</v>
      </c>
      <c r="D262" s="33">
        <v>5.5</v>
      </c>
      <c r="E262" s="26"/>
      <c r="F262" s="329">
        <f>ROUND(D262*E262,2)</f>
        <v>0</v>
      </c>
    </row>
    <row r="263" spans="1:6" s="15" customFormat="1" ht="156" outlineLevel="1">
      <c r="A263" s="337" t="s">
        <v>32</v>
      </c>
      <c r="B263" s="92" t="s">
        <v>108</v>
      </c>
      <c r="C263" s="83"/>
      <c r="D263" s="30"/>
      <c r="E263" s="31"/>
      <c r="F263" s="338"/>
    </row>
    <row r="264" spans="1:6" s="15" customFormat="1" ht="155.25" outlineLevel="1" thickBot="1">
      <c r="A264" s="328"/>
      <c r="B264" s="91" t="s">
        <v>261</v>
      </c>
      <c r="C264" s="84" t="s">
        <v>62</v>
      </c>
      <c r="D264" s="28">
        <v>2</v>
      </c>
      <c r="E264" s="29"/>
      <c r="F264" s="339">
        <f t="shared" ref="F264:F270" si="49">ROUND(D264*E264,2)</f>
        <v>0</v>
      </c>
    </row>
    <row r="265" spans="1:6" s="15" customFormat="1" ht="307.5" outlineLevel="1">
      <c r="A265" s="380" t="s">
        <v>6</v>
      </c>
      <c r="B265" s="387" t="s">
        <v>287</v>
      </c>
      <c r="C265" s="382"/>
      <c r="D265" s="388"/>
      <c r="E265" s="384"/>
      <c r="F265" s="385"/>
    </row>
    <row r="266" spans="1:6" s="15" customFormat="1" ht="14.25" outlineLevel="1">
      <c r="A266" s="365" t="s">
        <v>102</v>
      </c>
      <c r="B266" s="389" t="s">
        <v>288</v>
      </c>
      <c r="C266" s="390" t="s">
        <v>62</v>
      </c>
      <c r="D266" s="120">
        <v>28.5</v>
      </c>
      <c r="E266" s="121"/>
      <c r="F266" s="331">
        <f t="shared" ref="F266:F267" si="50">ROUND(D266*E266,2)</f>
        <v>0</v>
      </c>
    </row>
    <row r="267" spans="1:6" s="15" customFormat="1" ht="15" outlineLevel="1" thickBot="1">
      <c r="A267" s="328" t="s">
        <v>104</v>
      </c>
      <c r="B267" s="64" t="s">
        <v>109</v>
      </c>
      <c r="C267" s="84" t="s">
        <v>62</v>
      </c>
      <c r="D267" s="28">
        <v>1.2</v>
      </c>
      <c r="E267" s="29"/>
      <c r="F267" s="339">
        <f t="shared" si="50"/>
        <v>0</v>
      </c>
    </row>
    <row r="268" spans="1:6" s="15" customFormat="1" ht="124.5" customHeight="1" outlineLevel="1">
      <c r="A268" s="380" t="s">
        <v>15</v>
      </c>
      <c r="B268" s="391" t="s">
        <v>110</v>
      </c>
      <c r="C268" s="392"/>
      <c r="D268" s="388"/>
      <c r="E268" s="384"/>
      <c r="F268" s="385"/>
    </row>
    <row r="269" spans="1:6" s="15" customFormat="1" ht="25.5" outlineLevel="1">
      <c r="A269" s="348" t="s">
        <v>111</v>
      </c>
      <c r="B269" s="125" t="s">
        <v>113</v>
      </c>
      <c r="C269" s="386" t="s">
        <v>62</v>
      </c>
      <c r="D269" s="118">
        <v>0.4</v>
      </c>
      <c r="E269" s="119"/>
      <c r="F269" s="333">
        <f t="shared" si="49"/>
        <v>0</v>
      </c>
    </row>
    <row r="270" spans="1:6" s="15" customFormat="1" ht="26.25" outlineLevel="1" thickBot="1">
      <c r="A270" s="328" t="s">
        <v>112</v>
      </c>
      <c r="B270" s="64" t="s">
        <v>114</v>
      </c>
      <c r="C270" s="84" t="s">
        <v>62</v>
      </c>
      <c r="D270" s="28">
        <v>7.6</v>
      </c>
      <c r="E270" s="29"/>
      <c r="F270" s="339">
        <f t="shared" si="49"/>
        <v>0</v>
      </c>
    </row>
    <row r="271" spans="1:6" s="15" customFormat="1" ht="216.75" outlineLevel="1">
      <c r="A271" s="380" t="s">
        <v>24</v>
      </c>
      <c r="B271" s="397" t="s">
        <v>335</v>
      </c>
      <c r="C271" s="395"/>
      <c r="D271" s="395"/>
      <c r="E271" s="395"/>
      <c r="F271" s="406"/>
    </row>
    <row r="272" spans="1:6" ht="53.25" outlineLevel="1" thickBot="1">
      <c r="A272" s="393"/>
      <c r="B272" s="394" t="s">
        <v>255</v>
      </c>
      <c r="C272" s="79" t="s">
        <v>62</v>
      </c>
      <c r="D272" s="152">
        <f>4.3*1.25</f>
        <v>5.38</v>
      </c>
      <c r="E272" s="20"/>
      <c r="F272" s="335">
        <f>ROUND(D272*E272,2)</f>
        <v>0</v>
      </c>
    </row>
    <row r="273" spans="1:6" s="16" customFormat="1" ht="18.75" outlineLevel="1" thickBot="1">
      <c r="A273" s="73"/>
      <c r="B273" s="24" t="s">
        <v>92</v>
      </c>
      <c r="C273" s="133"/>
      <c r="D273" s="134"/>
      <c r="E273" s="135"/>
      <c r="F273" s="141">
        <f>SUM(F258:F272)</f>
        <v>0</v>
      </c>
    </row>
    <row r="274" spans="1:6" s="38" customFormat="1" ht="18.75" thickBot="1">
      <c r="A274" s="73" t="s">
        <v>37</v>
      </c>
      <c r="B274" s="94" t="s">
        <v>1</v>
      </c>
      <c r="C274" s="35"/>
      <c r="D274" s="36"/>
      <c r="E274" s="37"/>
      <c r="F274" s="5"/>
    </row>
    <row r="275" spans="1:6" s="15" customFormat="1" ht="271.5" customHeight="1" outlineLevel="1">
      <c r="A275" s="337" t="s">
        <v>13</v>
      </c>
      <c r="B275" s="92" t="s">
        <v>339</v>
      </c>
      <c r="C275" s="86"/>
      <c r="D275" s="40"/>
      <c r="E275" s="41"/>
      <c r="F275" s="346"/>
    </row>
    <row r="276" spans="1:6" s="15" customFormat="1" ht="84" outlineLevel="1">
      <c r="A276" s="340"/>
      <c r="B276" s="95" t="s">
        <v>319</v>
      </c>
      <c r="C276" s="53"/>
      <c r="D276" s="132"/>
      <c r="E276" s="51"/>
      <c r="F276" s="341"/>
    </row>
    <row r="277" spans="1:6" s="19" customFormat="1" ht="15" outlineLevel="1">
      <c r="A277" s="340" t="s">
        <v>74</v>
      </c>
      <c r="B277" s="98" t="s">
        <v>56</v>
      </c>
      <c r="C277" s="88" t="s">
        <v>62</v>
      </c>
      <c r="D277" s="128">
        <f>4.4+4.75+4.95+0.75</f>
        <v>14.85</v>
      </c>
      <c r="E277" s="18"/>
      <c r="F277" s="342">
        <f t="shared" ref="F277:F296" si="51">ROUND(D277*E277,2)</f>
        <v>0</v>
      </c>
    </row>
    <row r="278" spans="1:6" s="19" customFormat="1" ht="15.75" outlineLevel="1" thickBot="1">
      <c r="A278" s="328" t="s">
        <v>75</v>
      </c>
      <c r="B278" s="99" t="s">
        <v>4</v>
      </c>
      <c r="C278" s="79" t="s">
        <v>10</v>
      </c>
      <c r="D278" s="152">
        <v>1200</v>
      </c>
      <c r="E278" s="20"/>
      <c r="F278" s="343">
        <f t="shared" si="51"/>
        <v>0</v>
      </c>
    </row>
    <row r="279" spans="1:6" s="15" customFormat="1" ht="89.25" outlineLevel="1">
      <c r="A279" s="337" t="s">
        <v>82</v>
      </c>
      <c r="B279" s="92" t="s">
        <v>289</v>
      </c>
      <c r="C279" s="89"/>
      <c r="D279" s="127"/>
      <c r="E279" s="142"/>
      <c r="F279" s="344"/>
    </row>
    <row r="280" spans="1:6" s="15" customFormat="1" ht="80.25" customHeight="1" outlineLevel="1" thickBot="1">
      <c r="A280" s="328"/>
      <c r="B280" s="64" t="s">
        <v>115</v>
      </c>
      <c r="C280" s="143" t="s">
        <v>62</v>
      </c>
      <c r="D280" s="153">
        <v>1.4</v>
      </c>
      <c r="E280" s="34"/>
      <c r="F280" s="345">
        <f t="shared" si="51"/>
        <v>0</v>
      </c>
    </row>
    <row r="281" spans="1:6" s="15" customFormat="1" ht="95.25" customHeight="1" outlineLevel="1" thickBot="1">
      <c r="A281" s="330" t="s">
        <v>26</v>
      </c>
      <c r="B281" s="58" t="s">
        <v>116</v>
      </c>
      <c r="C281" s="80" t="s">
        <v>8</v>
      </c>
      <c r="D281" s="21">
        <v>2</v>
      </c>
      <c r="E281" s="39"/>
      <c r="F281" s="336">
        <f t="shared" si="51"/>
        <v>0</v>
      </c>
    </row>
    <row r="282" spans="1:6" s="15" customFormat="1" ht="78" outlineLevel="1">
      <c r="A282" s="337" t="s">
        <v>14</v>
      </c>
      <c r="B282" s="92" t="s">
        <v>117</v>
      </c>
      <c r="C282" s="86"/>
      <c r="D282" s="40"/>
      <c r="E282" s="41"/>
      <c r="F282" s="429"/>
    </row>
    <row r="283" spans="1:6" s="15" customFormat="1" ht="14.25" outlineLevel="1">
      <c r="A283" s="340" t="s">
        <v>118</v>
      </c>
      <c r="B283" s="98" t="s">
        <v>119</v>
      </c>
      <c r="C283" s="77" t="s">
        <v>61</v>
      </c>
      <c r="D283" s="17">
        <v>53</v>
      </c>
      <c r="E283" s="18"/>
      <c r="F283" s="342">
        <f t="shared" si="51"/>
        <v>0</v>
      </c>
    </row>
    <row r="284" spans="1:6" s="15" customFormat="1" ht="15" outlineLevel="1" thickBot="1">
      <c r="A284" s="328" t="s">
        <v>118</v>
      </c>
      <c r="B284" s="99" t="s">
        <v>120</v>
      </c>
      <c r="C284" s="78" t="s">
        <v>61</v>
      </c>
      <c r="D284" s="44">
        <v>21</v>
      </c>
      <c r="E284" s="20"/>
      <c r="F284" s="343">
        <f t="shared" si="51"/>
        <v>0</v>
      </c>
    </row>
    <row r="285" spans="1:6" s="15" customFormat="1" ht="128.25" outlineLevel="1" thickBot="1">
      <c r="A285" s="330" t="s">
        <v>28</v>
      </c>
      <c r="B285" s="101" t="s">
        <v>320</v>
      </c>
      <c r="C285" s="80" t="s">
        <v>7</v>
      </c>
      <c r="D285" s="23">
        <v>61</v>
      </c>
      <c r="E285" s="39"/>
      <c r="F285" s="336">
        <f t="shared" si="51"/>
        <v>0</v>
      </c>
    </row>
    <row r="286" spans="1:6" s="15" customFormat="1" ht="66" outlineLevel="1" thickBot="1">
      <c r="A286" s="330" t="s">
        <v>27</v>
      </c>
      <c r="B286" s="58" t="s">
        <v>121</v>
      </c>
      <c r="C286" s="80" t="s">
        <v>61</v>
      </c>
      <c r="D286" s="23">
        <f>53+21</f>
        <v>74</v>
      </c>
      <c r="E286" s="39"/>
      <c r="F286" s="336">
        <f t="shared" si="51"/>
        <v>0</v>
      </c>
    </row>
    <row r="287" spans="1:6" s="15" customFormat="1" ht="115.5" outlineLevel="1" thickBot="1">
      <c r="A287" s="330" t="s">
        <v>23</v>
      </c>
      <c r="B287" s="100" t="s">
        <v>340</v>
      </c>
      <c r="C287" s="80" t="s">
        <v>8</v>
      </c>
      <c r="D287" s="21">
        <v>10</v>
      </c>
      <c r="E287" s="39"/>
      <c r="F287" s="336">
        <f t="shared" si="51"/>
        <v>0</v>
      </c>
    </row>
    <row r="288" spans="1:6" s="15" customFormat="1" ht="153.75" outlineLevel="1" thickBot="1">
      <c r="A288" s="330" t="s">
        <v>19</v>
      </c>
      <c r="B288" s="130" t="s">
        <v>290</v>
      </c>
      <c r="C288" s="80" t="s">
        <v>8</v>
      </c>
      <c r="D288" s="21">
        <v>2</v>
      </c>
      <c r="E288" s="39"/>
      <c r="F288" s="336">
        <f t="shared" si="51"/>
        <v>0</v>
      </c>
    </row>
    <row r="289" spans="1:6" s="15" customFormat="1" ht="91.5" outlineLevel="1" thickBot="1">
      <c r="A289" s="330" t="s">
        <v>20</v>
      </c>
      <c r="B289" s="58" t="s">
        <v>63</v>
      </c>
      <c r="C289" s="80" t="s">
        <v>62</v>
      </c>
      <c r="D289" s="23">
        <v>1.4</v>
      </c>
      <c r="E289" s="22"/>
      <c r="F289" s="336">
        <f t="shared" si="51"/>
        <v>0</v>
      </c>
    </row>
    <row r="290" spans="1:6" s="15" customFormat="1" ht="145.5" customHeight="1" outlineLevel="1">
      <c r="A290" s="337" t="s">
        <v>38</v>
      </c>
      <c r="B290" s="92" t="s">
        <v>64</v>
      </c>
      <c r="C290" s="86"/>
      <c r="D290" s="40"/>
      <c r="E290" s="41"/>
      <c r="F290" s="346"/>
    </row>
    <row r="291" spans="1:6" s="15" customFormat="1" ht="69.75" outlineLevel="1">
      <c r="A291" s="340"/>
      <c r="B291" s="95" t="s">
        <v>122</v>
      </c>
      <c r="C291" s="52"/>
      <c r="D291" s="42"/>
      <c r="E291" s="43"/>
      <c r="F291" s="347"/>
    </row>
    <row r="292" spans="1:6" s="19" customFormat="1" ht="15" outlineLevel="1">
      <c r="A292" s="340" t="s">
        <v>123</v>
      </c>
      <c r="B292" s="96" t="s">
        <v>56</v>
      </c>
      <c r="C292" s="77" t="s">
        <v>62</v>
      </c>
      <c r="D292" s="17">
        <v>2.35</v>
      </c>
      <c r="E292" s="18"/>
      <c r="F292" s="342">
        <f t="shared" si="51"/>
        <v>0</v>
      </c>
    </row>
    <row r="293" spans="1:6" s="19" customFormat="1" ht="15.75" outlineLevel="1" thickBot="1">
      <c r="A293" s="328" t="s">
        <v>124</v>
      </c>
      <c r="B293" s="97" t="s">
        <v>4</v>
      </c>
      <c r="C293" s="78" t="s">
        <v>10</v>
      </c>
      <c r="D293" s="44">
        <v>200</v>
      </c>
      <c r="E293" s="20"/>
      <c r="F293" s="343">
        <f t="shared" si="51"/>
        <v>0</v>
      </c>
    </row>
    <row r="294" spans="1:6" s="15" customFormat="1" ht="120.75" customHeight="1" outlineLevel="1" thickBot="1">
      <c r="A294" s="330" t="s">
        <v>44</v>
      </c>
      <c r="B294" s="58" t="s">
        <v>70</v>
      </c>
      <c r="C294" s="80" t="s">
        <v>61</v>
      </c>
      <c r="D294" s="23">
        <v>10.5</v>
      </c>
      <c r="E294" s="22"/>
      <c r="F294" s="336">
        <f t="shared" si="51"/>
        <v>0</v>
      </c>
    </row>
    <row r="295" spans="1:6" s="15" customFormat="1" ht="85.5" customHeight="1" outlineLevel="1" thickBot="1">
      <c r="A295" s="330" t="s">
        <v>45</v>
      </c>
      <c r="B295" s="58" t="s">
        <v>69</v>
      </c>
      <c r="C295" s="80" t="s">
        <v>61</v>
      </c>
      <c r="D295" s="23">
        <v>3.2</v>
      </c>
      <c r="E295" s="22"/>
      <c r="F295" s="336">
        <f t="shared" si="51"/>
        <v>0</v>
      </c>
    </row>
    <row r="296" spans="1:6" s="15" customFormat="1" ht="136.5" customHeight="1" outlineLevel="1" thickBot="1">
      <c r="A296" s="330" t="s">
        <v>125</v>
      </c>
      <c r="B296" s="100" t="s">
        <v>71</v>
      </c>
      <c r="C296" s="80" t="s">
        <v>8</v>
      </c>
      <c r="D296" s="21">
        <v>1</v>
      </c>
      <c r="E296" s="39"/>
      <c r="F296" s="336">
        <f t="shared" si="51"/>
        <v>0</v>
      </c>
    </row>
    <row r="297" spans="1:6" s="16" customFormat="1" ht="18.75" outlineLevel="1" thickBot="1">
      <c r="A297" s="73"/>
      <c r="B297" s="24" t="s">
        <v>93</v>
      </c>
      <c r="C297" s="133"/>
      <c r="D297" s="134"/>
      <c r="E297" s="135"/>
      <c r="F297" s="141">
        <f>SUM(F275:F296)</f>
        <v>0</v>
      </c>
    </row>
    <row r="298" spans="1:6" s="16" customFormat="1" ht="18.75" thickBot="1">
      <c r="A298" s="73" t="s">
        <v>39</v>
      </c>
      <c r="B298" s="447" t="s">
        <v>57</v>
      </c>
      <c r="C298" s="447"/>
      <c r="D298" s="447"/>
      <c r="E298" s="37"/>
      <c r="F298" s="5"/>
    </row>
    <row r="299" spans="1:6" s="15" customFormat="1" ht="104.25" outlineLevel="1" thickBot="1">
      <c r="A299" s="330" t="s">
        <v>21</v>
      </c>
      <c r="B299" s="101" t="s">
        <v>83</v>
      </c>
      <c r="C299" s="80" t="s">
        <v>61</v>
      </c>
      <c r="D299" s="23">
        <v>109</v>
      </c>
      <c r="E299" s="151"/>
      <c r="F299" s="336">
        <f t="shared" ref="F299" si="52">ROUND(D299*E299,2)</f>
        <v>0</v>
      </c>
    </row>
    <row r="300" spans="1:6" s="16" customFormat="1" ht="18.75" outlineLevel="1" thickBot="1">
      <c r="A300" s="73"/>
      <c r="B300" s="24" t="s">
        <v>94</v>
      </c>
      <c r="C300" s="133"/>
      <c r="D300" s="134"/>
      <c r="E300" s="135"/>
      <c r="F300" s="141">
        <f>SUM(F299:F299)</f>
        <v>0</v>
      </c>
    </row>
    <row r="301" spans="1:6" s="16" customFormat="1" ht="18.75" thickBot="1">
      <c r="A301" s="73" t="s">
        <v>40</v>
      </c>
      <c r="B301" s="447" t="s">
        <v>58</v>
      </c>
      <c r="C301" s="447"/>
      <c r="D301" s="447"/>
      <c r="E301" s="37"/>
      <c r="F301" s="5"/>
    </row>
    <row r="302" spans="1:6" s="15" customFormat="1" ht="191.25" outlineLevel="1">
      <c r="A302" s="337" t="s">
        <v>43</v>
      </c>
      <c r="B302" s="102" t="s">
        <v>372</v>
      </c>
      <c r="C302" s="87"/>
      <c r="D302" s="59"/>
      <c r="E302" s="45"/>
      <c r="F302" s="346"/>
    </row>
    <row r="303" spans="1:6" s="15" customFormat="1" ht="51" outlineLevel="1">
      <c r="A303" s="340"/>
      <c r="B303" s="66" t="s">
        <v>68</v>
      </c>
      <c r="C303" s="49"/>
      <c r="D303" s="75"/>
      <c r="E303" s="46"/>
      <c r="F303" s="341"/>
    </row>
    <row r="304" spans="1:6" s="15" customFormat="1" ht="14.25" outlineLevel="1">
      <c r="A304" s="348" t="s">
        <v>136</v>
      </c>
      <c r="B304" s="60" t="s">
        <v>60</v>
      </c>
      <c r="C304" s="88" t="s">
        <v>8</v>
      </c>
      <c r="D304" s="61">
        <v>3</v>
      </c>
      <c r="E304" s="18"/>
      <c r="F304" s="342">
        <f t="shared" ref="F304:F309" si="53">ROUND(D304*E304,2)</f>
        <v>0</v>
      </c>
    </row>
    <row r="305" spans="1:6" s="15" customFormat="1" ht="15" outlineLevel="1" thickBot="1">
      <c r="A305" s="349" t="s">
        <v>137</v>
      </c>
      <c r="B305" s="62" t="s">
        <v>126</v>
      </c>
      <c r="C305" s="79" t="s">
        <v>8</v>
      </c>
      <c r="D305" s="63">
        <v>1</v>
      </c>
      <c r="E305" s="20"/>
      <c r="F305" s="343">
        <f t="shared" si="53"/>
        <v>0</v>
      </c>
    </row>
    <row r="306" spans="1:6" s="1" customFormat="1" ht="242.25" outlineLevel="1" collapsed="1">
      <c r="A306" s="350" t="s">
        <v>98</v>
      </c>
      <c r="B306" s="69" t="s">
        <v>373</v>
      </c>
      <c r="C306" s="11"/>
      <c r="D306" s="14"/>
      <c r="E306" s="6"/>
      <c r="F306" s="351"/>
    </row>
    <row r="307" spans="1:6" s="15" customFormat="1" ht="15" outlineLevel="1" thickBot="1">
      <c r="A307" s="349" t="s">
        <v>138</v>
      </c>
      <c r="B307" s="62" t="s">
        <v>72</v>
      </c>
      <c r="C307" s="79" t="s">
        <v>8</v>
      </c>
      <c r="D307" s="63">
        <v>2</v>
      </c>
      <c r="E307" s="20"/>
      <c r="F307" s="343">
        <f t="shared" si="53"/>
        <v>0</v>
      </c>
    </row>
    <row r="308" spans="1:6" s="15" customFormat="1" ht="115.5" outlineLevel="1" thickBot="1">
      <c r="A308" s="330" t="s">
        <v>99</v>
      </c>
      <c r="B308" s="101" t="s">
        <v>291</v>
      </c>
      <c r="C308" s="80" t="s">
        <v>36</v>
      </c>
      <c r="D308" s="430">
        <v>1</v>
      </c>
      <c r="E308" s="22"/>
      <c r="F308" s="336">
        <f t="shared" si="53"/>
        <v>0</v>
      </c>
    </row>
    <row r="309" spans="1:6" s="15" customFormat="1" ht="64.5" outlineLevel="1" thickBot="1">
      <c r="A309" s="330" t="s">
        <v>139</v>
      </c>
      <c r="B309" s="101" t="s">
        <v>127</v>
      </c>
      <c r="C309" s="80" t="s">
        <v>36</v>
      </c>
      <c r="D309" s="21">
        <v>1</v>
      </c>
      <c r="E309" s="39"/>
      <c r="F309" s="336">
        <f t="shared" si="53"/>
        <v>0</v>
      </c>
    </row>
    <row r="310" spans="1:6" s="16" customFormat="1" ht="18.75" outlineLevel="1" thickBot="1">
      <c r="A310" s="73"/>
      <c r="B310" s="24" t="s">
        <v>95</v>
      </c>
      <c r="C310" s="133"/>
      <c r="D310" s="134"/>
      <c r="E310" s="135"/>
      <c r="F310" s="141">
        <f>SUM(F302:F309)</f>
        <v>0</v>
      </c>
    </row>
    <row r="311" spans="1:6" s="48" customFormat="1" ht="18.75" thickBot="1">
      <c r="A311" s="73" t="s">
        <v>41</v>
      </c>
      <c r="B311" s="136" t="s">
        <v>16</v>
      </c>
      <c r="C311" s="137"/>
      <c r="D311" s="138"/>
      <c r="E311" s="139"/>
      <c r="F311" s="5"/>
    </row>
    <row r="312" spans="1:6" s="15" customFormat="1" ht="255" outlineLevel="1">
      <c r="A312" s="337"/>
      <c r="B312" s="92" t="s">
        <v>293</v>
      </c>
      <c r="C312" s="87"/>
      <c r="D312" s="431"/>
      <c r="E312" s="41"/>
      <c r="F312" s="346"/>
    </row>
    <row r="313" spans="1:6" s="15" customFormat="1" ht="94.5" customHeight="1" outlineLevel="1" thickBot="1">
      <c r="A313" s="340"/>
      <c r="B313" s="65" t="s">
        <v>292</v>
      </c>
      <c r="C313" s="49"/>
      <c r="D313" s="50"/>
      <c r="E313" s="51"/>
      <c r="F313" s="341"/>
    </row>
    <row r="314" spans="1:6" s="15" customFormat="1" ht="51" outlineLevel="1">
      <c r="A314" s="337" t="s">
        <v>46</v>
      </c>
      <c r="B314" s="92" t="s">
        <v>85</v>
      </c>
      <c r="C314" s="87"/>
      <c r="D314" s="431"/>
      <c r="E314" s="41"/>
      <c r="F314" s="346"/>
    </row>
    <row r="315" spans="1:6" s="15" customFormat="1" ht="204" outlineLevel="1">
      <c r="A315" s="340"/>
      <c r="B315" s="66" t="s">
        <v>403</v>
      </c>
      <c r="C315" s="53"/>
      <c r="D315" s="129"/>
      <c r="E315" s="51"/>
      <c r="F315" s="352"/>
    </row>
    <row r="316" spans="1:6" s="15" customFormat="1" ht="280.5" outlineLevel="1">
      <c r="A316" s="340"/>
      <c r="B316" s="66" t="s">
        <v>128</v>
      </c>
      <c r="C316" s="109"/>
      <c r="D316" s="109"/>
      <c r="E316" s="109"/>
      <c r="F316" s="353"/>
    </row>
    <row r="317" spans="1:6" s="15" customFormat="1" ht="357" outlineLevel="1">
      <c r="A317" s="340"/>
      <c r="B317" s="66" t="s">
        <v>129</v>
      </c>
      <c r="C317" s="109"/>
      <c r="D317" s="109"/>
      <c r="E317" s="109"/>
      <c r="F317" s="353"/>
    </row>
    <row r="318" spans="1:6" s="15" customFormat="1" ht="293.25" outlineLevel="1">
      <c r="A318" s="340"/>
      <c r="B318" s="66" t="s">
        <v>374</v>
      </c>
      <c r="C318" s="109"/>
      <c r="D318" s="109"/>
      <c r="E318" s="109"/>
      <c r="F318" s="353"/>
    </row>
    <row r="319" spans="1:6" s="15" customFormat="1" ht="51.75" outlineLevel="1" thickBot="1">
      <c r="A319" s="328"/>
      <c r="B319" s="103" t="s">
        <v>68</v>
      </c>
      <c r="C319" s="79" t="s">
        <v>8</v>
      </c>
      <c r="D319" s="76">
        <v>2</v>
      </c>
      <c r="E319" s="110"/>
      <c r="F319" s="354">
        <f t="shared" ref="F319" si="54">ROUND(D319*E319,2)</f>
        <v>0</v>
      </c>
    </row>
    <row r="320" spans="1:6" s="15" customFormat="1" ht="25.5" outlineLevel="1">
      <c r="A320" s="337" t="s">
        <v>47</v>
      </c>
      <c r="B320" s="102" t="s">
        <v>130</v>
      </c>
      <c r="C320" s="87"/>
      <c r="D320" s="432"/>
      <c r="E320" s="41"/>
      <c r="F320" s="433"/>
    </row>
    <row r="321" spans="1:6" s="15" customFormat="1" ht="140.25" outlineLevel="1">
      <c r="A321" s="340"/>
      <c r="B321" s="66" t="s">
        <v>84</v>
      </c>
      <c r="C321" s="49"/>
      <c r="D321" s="54"/>
      <c r="E321" s="51"/>
      <c r="F321" s="352"/>
    </row>
    <row r="322" spans="1:6" s="15" customFormat="1" ht="114.75" outlineLevel="1">
      <c r="A322" s="340"/>
      <c r="B322" s="66" t="s">
        <v>65</v>
      </c>
      <c r="C322" s="49"/>
      <c r="D322" s="54"/>
      <c r="E322" s="51"/>
      <c r="F322" s="352"/>
    </row>
    <row r="323" spans="1:6" s="15" customFormat="1" ht="229.5" outlineLevel="1">
      <c r="A323" s="340"/>
      <c r="B323" s="66" t="s">
        <v>401</v>
      </c>
      <c r="C323" s="49"/>
      <c r="D323" s="54"/>
      <c r="E323" s="51"/>
      <c r="F323" s="352"/>
    </row>
    <row r="324" spans="1:6" s="15" customFormat="1" ht="127.5" outlineLevel="1">
      <c r="A324" s="340"/>
      <c r="B324" s="66" t="s">
        <v>66</v>
      </c>
      <c r="C324" s="49"/>
      <c r="D324" s="54"/>
      <c r="E324" s="51"/>
      <c r="F324" s="352"/>
    </row>
    <row r="325" spans="1:6" s="15" customFormat="1" ht="25.5" outlineLevel="1">
      <c r="A325" s="340"/>
      <c r="B325" s="66" t="s">
        <v>375</v>
      </c>
      <c r="C325" s="109"/>
      <c r="D325" s="109"/>
      <c r="E325" s="109"/>
      <c r="F325" s="353"/>
    </row>
    <row r="326" spans="1:6" s="15" customFormat="1" ht="51.75" outlineLevel="1" thickBot="1">
      <c r="A326" s="328"/>
      <c r="B326" s="103" t="s">
        <v>68</v>
      </c>
      <c r="C326" s="79" t="s">
        <v>8</v>
      </c>
      <c r="D326" s="76">
        <v>1</v>
      </c>
      <c r="E326" s="110"/>
      <c r="F326" s="354">
        <f t="shared" ref="F326" si="55">ROUND(D326*E326,2)</f>
        <v>0</v>
      </c>
    </row>
    <row r="327" spans="1:6" s="15" customFormat="1" ht="255" outlineLevel="1">
      <c r="A327" s="337" t="s">
        <v>48</v>
      </c>
      <c r="B327" s="102" t="s">
        <v>294</v>
      </c>
      <c r="C327" s="87"/>
      <c r="D327" s="434"/>
      <c r="E327" s="45"/>
      <c r="F327" s="346"/>
    </row>
    <row r="328" spans="1:6" s="15" customFormat="1" ht="51" outlineLevel="1">
      <c r="A328" s="340"/>
      <c r="B328" s="66" t="s">
        <v>376</v>
      </c>
      <c r="C328" s="49"/>
      <c r="D328" s="106"/>
      <c r="E328" s="46"/>
      <c r="F328" s="341"/>
    </row>
    <row r="329" spans="1:6" s="15" customFormat="1" ht="51" outlineLevel="1">
      <c r="A329" s="340"/>
      <c r="B329" s="66" t="s">
        <v>68</v>
      </c>
      <c r="C329" s="49"/>
      <c r="D329" s="106"/>
      <c r="E329" s="46"/>
      <c r="F329" s="341"/>
    </row>
    <row r="330" spans="1:6" s="15" customFormat="1" ht="14.25" outlineLevel="1">
      <c r="A330" s="332" t="s">
        <v>140</v>
      </c>
      <c r="B330" s="60" t="s">
        <v>131</v>
      </c>
      <c r="C330" s="112" t="s">
        <v>8</v>
      </c>
      <c r="D330" s="61">
        <v>1</v>
      </c>
      <c r="E330" s="18"/>
      <c r="F330" s="342">
        <f t="shared" ref="F330:F331" si="56">ROUND(D330*E330,2)</f>
        <v>0</v>
      </c>
    </row>
    <row r="331" spans="1:6" s="15" customFormat="1" ht="15" outlineLevel="1" thickBot="1">
      <c r="A331" s="355" t="s">
        <v>141</v>
      </c>
      <c r="B331" s="154" t="s">
        <v>132</v>
      </c>
      <c r="C331" s="143" t="s">
        <v>8</v>
      </c>
      <c r="D331" s="47">
        <v>1</v>
      </c>
      <c r="E331" s="34"/>
      <c r="F331" s="345">
        <f t="shared" si="56"/>
        <v>0</v>
      </c>
    </row>
    <row r="332" spans="1:6" s="15" customFormat="1" ht="216.75" outlineLevel="1">
      <c r="A332" s="337" t="s">
        <v>49</v>
      </c>
      <c r="B332" s="435" t="s">
        <v>305</v>
      </c>
      <c r="C332" s="87"/>
      <c r="D332" s="432"/>
      <c r="E332" s="41"/>
      <c r="F332" s="433"/>
    </row>
    <row r="333" spans="1:6" s="15" customFormat="1" ht="202.5" customHeight="1" outlineLevel="1">
      <c r="A333" s="340"/>
      <c r="B333" s="104" t="s">
        <v>314</v>
      </c>
      <c r="C333" s="49"/>
      <c r="D333" s="54"/>
      <c r="E333" s="51"/>
      <c r="F333" s="352"/>
    </row>
    <row r="334" spans="1:6" s="15" customFormat="1" ht="14.25" outlineLevel="1">
      <c r="A334" s="340" t="s">
        <v>142</v>
      </c>
      <c r="B334" s="105" t="s">
        <v>133</v>
      </c>
      <c r="C334" s="49"/>
      <c r="D334" s="54"/>
      <c r="E334" s="51"/>
      <c r="F334" s="352"/>
    </row>
    <row r="335" spans="1:6" s="4" customFormat="1" ht="63.75" outlineLevel="1">
      <c r="A335" s="318"/>
      <c r="B335" s="70" t="s">
        <v>377</v>
      </c>
      <c r="C335" s="114"/>
      <c r="D335" s="114"/>
      <c r="E335" s="114"/>
      <c r="F335" s="356"/>
    </row>
    <row r="336" spans="1:6" s="4" customFormat="1" ht="51" outlineLevel="1">
      <c r="A336" s="323"/>
      <c r="B336" s="257" t="s">
        <v>68</v>
      </c>
      <c r="C336" s="71" t="s">
        <v>8</v>
      </c>
      <c r="D336" s="10">
        <v>1</v>
      </c>
      <c r="E336" s="8"/>
      <c r="F336" s="357">
        <f t="shared" ref="F336" si="57">ROUND(D336*E336,2)</f>
        <v>0</v>
      </c>
    </row>
    <row r="337" spans="1:6" s="4" customFormat="1" ht="63.75" outlineLevel="1">
      <c r="A337" s="318"/>
      <c r="B337" s="155" t="s">
        <v>378</v>
      </c>
      <c r="C337" s="114"/>
      <c r="D337" s="114"/>
      <c r="E337" s="114"/>
      <c r="F337" s="356"/>
    </row>
    <row r="338" spans="1:6" s="4" customFormat="1" ht="51" outlineLevel="1">
      <c r="A338" s="323"/>
      <c r="B338" s="257" t="s">
        <v>68</v>
      </c>
      <c r="C338" s="71" t="s">
        <v>8</v>
      </c>
      <c r="D338" s="10">
        <v>1</v>
      </c>
      <c r="E338" s="8"/>
      <c r="F338" s="357">
        <f t="shared" ref="F338" si="58">ROUND(D338*E338,2)</f>
        <v>0</v>
      </c>
    </row>
    <row r="339" spans="1:6" s="4" customFormat="1" ht="63.75" outlineLevel="1">
      <c r="A339" s="318"/>
      <c r="B339" s="155" t="s">
        <v>379</v>
      </c>
      <c r="C339" s="114"/>
      <c r="D339" s="114"/>
      <c r="E339" s="114"/>
      <c r="F339" s="356"/>
    </row>
    <row r="340" spans="1:6" s="4" customFormat="1" ht="51" outlineLevel="1">
      <c r="A340" s="323"/>
      <c r="B340" s="257" t="s">
        <v>68</v>
      </c>
      <c r="C340" s="71" t="s">
        <v>8</v>
      </c>
      <c r="D340" s="10">
        <v>4</v>
      </c>
      <c r="E340" s="8"/>
      <c r="F340" s="357">
        <f t="shared" ref="F340" si="59">ROUND(D340*E340,2)</f>
        <v>0</v>
      </c>
    </row>
    <row r="341" spans="1:6" s="4" customFormat="1" ht="63.75" outlineLevel="1">
      <c r="A341" s="318"/>
      <c r="B341" s="155" t="s">
        <v>380</v>
      </c>
      <c r="C341" s="114"/>
      <c r="D341" s="114"/>
      <c r="E341" s="114"/>
      <c r="F341" s="356"/>
    </row>
    <row r="342" spans="1:6" s="4" customFormat="1" ht="51" outlineLevel="1">
      <c r="A342" s="323"/>
      <c r="B342" s="257" t="s">
        <v>68</v>
      </c>
      <c r="C342" s="71" t="s">
        <v>8</v>
      </c>
      <c r="D342" s="10">
        <v>4</v>
      </c>
      <c r="E342" s="8"/>
      <c r="F342" s="357">
        <f t="shared" ref="F342" si="60">ROUND(D342*E342,2)</f>
        <v>0</v>
      </c>
    </row>
    <row r="343" spans="1:6" s="4" customFormat="1" ht="63.75" outlineLevel="1">
      <c r="A343" s="318"/>
      <c r="B343" s="70" t="s">
        <v>381</v>
      </c>
      <c r="C343" s="114"/>
      <c r="D343" s="114"/>
      <c r="E343" s="114"/>
      <c r="F343" s="356"/>
    </row>
    <row r="344" spans="1:6" s="4" customFormat="1" ht="51" outlineLevel="1">
      <c r="A344" s="318"/>
      <c r="B344" s="66" t="s">
        <v>68</v>
      </c>
      <c r="C344" s="71" t="s">
        <v>8</v>
      </c>
      <c r="D344" s="10">
        <v>4</v>
      </c>
      <c r="E344" s="8"/>
      <c r="F344" s="357">
        <f t="shared" ref="F344:F346" si="61">ROUND(D344*E344,2)</f>
        <v>0</v>
      </c>
    </row>
    <row r="345" spans="1:6" s="4" customFormat="1" ht="63.75" outlineLevel="1">
      <c r="A345" s="318"/>
      <c r="B345" s="70" t="s">
        <v>382</v>
      </c>
      <c r="C345" s="114"/>
      <c r="D345" s="114"/>
      <c r="E345" s="114"/>
      <c r="F345" s="356"/>
    </row>
    <row r="346" spans="1:6" s="4" customFormat="1" ht="51" outlineLevel="1">
      <c r="A346" s="323"/>
      <c r="B346" s="257" t="s">
        <v>68</v>
      </c>
      <c r="C346" s="71" t="s">
        <v>8</v>
      </c>
      <c r="D346" s="10">
        <v>2</v>
      </c>
      <c r="E346" s="8"/>
      <c r="F346" s="357">
        <f t="shared" si="61"/>
        <v>0</v>
      </c>
    </row>
    <row r="347" spans="1:6" s="15" customFormat="1" ht="14.25" outlineLevel="1">
      <c r="A347" s="340" t="s">
        <v>143</v>
      </c>
      <c r="B347" s="105" t="s">
        <v>100</v>
      </c>
      <c r="C347" s="49"/>
      <c r="D347" s="54"/>
      <c r="E347" s="51"/>
      <c r="F347" s="352"/>
    </row>
    <row r="348" spans="1:6" s="4" customFormat="1" ht="76.5" outlineLevel="1">
      <c r="A348" s="316"/>
      <c r="B348" s="70" t="s">
        <v>383</v>
      </c>
      <c r="C348" s="114"/>
      <c r="D348" s="114"/>
      <c r="E348" s="114"/>
      <c r="F348" s="356"/>
    </row>
    <row r="349" spans="1:6" s="4" customFormat="1" ht="51" outlineLevel="1">
      <c r="A349" s="358"/>
      <c r="B349" s="258" t="s">
        <v>67</v>
      </c>
      <c r="C349" s="71" t="s">
        <v>8</v>
      </c>
      <c r="D349" s="10">
        <v>3</v>
      </c>
      <c r="E349" s="8"/>
      <c r="F349" s="357">
        <f t="shared" ref="F349:F351" si="62">ROUND(D349*E349,2)</f>
        <v>0</v>
      </c>
    </row>
    <row r="350" spans="1:6" s="116" customFormat="1" ht="76.5" outlineLevel="1">
      <c r="A350" s="359"/>
      <c r="B350" s="113" t="s">
        <v>384</v>
      </c>
      <c r="C350" s="115"/>
      <c r="D350" s="115"/>
      <c r="E350" s="115"/>
      <c r="F350" s="360"/>
    </row>
    <row r="351" spans="1:6" s="116" customFormat="1" ht="51" outlineLevel="1">
      <c r="A351" s="361"/>
      <c r="B351" s="258" t="s">
        <v>67</v>
      </c>
      <c r="C351" s="71" t="s">
        <v>8</v>
      </c>
      <c r="D351" s="10">
        <v>3</v>
      </c>
      <c r="E351" s="8"/>
      <c r="F351" s="357">
        <f t="shared" si="62"/>
        <v>0</v>
      </c>
    </row>
    <row r="352" spans="1:6" s="1" customFormat="1" ht="63.75" outlineLevel="1">
      <c r="A352" s="316"/>
      <c r="B352" s="70" t="s">
        <v>385</v>
      </c>
      <c r="C352" s="2"/>
      <c r="D352" s="2"/>
      <c r="E352" s="2"/>
      <c r="F352" s="362"/>
    </row>
    <row r="353" spans="1:6" s="1" customFormat="1" ht="51.75" outlineLevel="1" thickBot="1">
      <c r="A353" s="363"/>
      <c r="B353" s="156" t="s">
        <v>68</v>
      </c>
      <c r="C353" s="72" t="s">
        <v>8</v>
      </c>
      <c r="D353" s="9">
        <v>2</v>
      </c>
      <c r="E353" s="12"/>
      <c r="F353" s="364">
        <f t="shared" ref="F353" si="63">ROUND(D353*E353,2)</f>
        <v>0</v>
      </c>
    </row>
    <row r="354" spans="1:6" s="15" customFormat="1" ht="216.75" outlineLevel="1">
      <c r="A354" s="380" t="s">
        <v>50</v>
      </c>
      <c r="B354" s="407" t="s">
        <v>295</v>
      </c>
      <c r="C354" s="436"/>
      <c r="D354" s="437"/>
      <c r="E354" s="45"/>
      <c r="F354" s="346"/>
    </row>
    <row r="355" spans="1:6" s="15" customFormat="1" ht="14.25" outlineLevel="1">
      <c r="A355" s="340" t="s">
        <v>144</v>
      </c>
      <c r="B355" s="105" t="s">
        <v>134</v>
      </c>
      <c r="C355" s="49"/>
      <c r="D355" s="54"/>
      <c r="E355" s="51"/>
      <c r="F355" s="352"/>
    </row>
    <row r="356" spans="1:6" s="4" customFormat="1" outlineLevel="1">
      <c r="A356" s="318"/>
      <c r="B356" s="155" t="s">
        <v>386</v>
      </c>
      <c r="C356" s="114"/>
      <c r="D356" s="114"/>
      <c r="E356" s="114"/>
      <c r="F356" s="356"/>
    </row>
    <row r="357" spans="1:6" s="4" customFormat="1" ht="51" outlineLevel="1">
      <c r="A357" s="318"/>
      <c r="B357" s="66" t="s">
        <v>68</v>
      </c>
      <c r="C357" s="71" t="s">
        <v>7</v>
      </c>
      <c r="D357" s="7">
        <v>2</v>
      </c>
      <c r="E357" s="8"/>
      <c r="F357" s="357">
        <f t="shared" ref="F357" si="64">ROUND(D357*E357,2)</f>
        <v>0</v>
      </c>
    </row>
    <row r="358" spans="1:6" s="15" customFormat="1" ht="14.25" outlineLevel="1">
      <c r="A358" s="340" t="s">
        <v>145</v>
      </c>
      <c r="B358" s="105" t="s">
        <v>135</v>
      </c>
      <c r="C358" s="49"/>
      <c r="D358" s="54"/>
      <c r="E358" s="51"/>
      <c r="F358" s="352"/>
    </row>
    <row r="359" spans="1:6" s="4" customFormat="1" ht="25.5" outlineLevel="1">
      <c r="A359" s="318"/>
      <c r="B359" s="70" t="s">
        <v>387</v>
      </c>
      <c r="C359" s="114"/>
      <c r="D359" s="114"/>
      <c r="E359" s="114"/>
      <c r="F359" s="356"/>
    </row>
    <row r="360" spans="1:6" s="4" customFormat="1" ht="51" outlineLevel="1">
      <c r="A360" s="323"/>
      <c r="B360" s="257" t="s">
        <v>68</v>
      </c>
      <c r="C360" s="71" t="s">
        <v>8</v>
      </c>
      <c r="D360" s="10">
        <v>4</v>
      </c>
      <c r="E360" s="8"/>
      <c r="F360" s="357">
        <f t="shared" ref="F360" si="65">ROUND(D360*E360,2)</f>
        <v>0</v>
      </c>
    </row>
    <row r="361" spans="1:6" s="4" customFormat="1" ht="25.5" outlineLevel="1">
      <c r="A361" s="318"/>
      <c r="B361" s="70" t="s">
        <v>388</v>
      </c>
      <c r="C361" s="114"/>
      <c r="D361" s="114"/>
      <c r="E361" s="114"/>
      <c r="F361" s="356"/>
    </row>
    <row r="362" spans="1:6" s="4" customFormat="1" ht="51" outlineLevel="1">
      <c r="A362" s="323"/>
      <c r="B362" s="257" t="s">
        <v>68</v>
      </c>
      <c r="C362" s="71" t="s">
        <v>8</v>
      </c>
      <c r="D362" s="10">
        <v>2</v>
      </c>
      <c r="E362" s="8"/>
      <c r="F362" s="357">
        <f t="shared" ref="F362:F364" si="66">ROUND(D362*E362,2)</f>
        <v>0</v>
      </c>
    </row>
    <row r="363" spans="1:6" s="4" customFormat="1" ht="25.5" outlineLevel="1">
      <c r="A363" s="318"/>
      <c r="B363" s="70" t="s">
        <v>389</v>
      </c>
      <c r="C363" s="114"/>
      <c r="D363" s="114"/>
      <c r="E363" s="114"/>
      <c r="F363" s="356"/>
    </row>
    <row r="364" spans="1:6" s="4" customFormat="1" ht="51.75" outlineLevel="1" thickBot="1">
      <c r="A364" s="320"/>
      <c r="B364" s="103" t="s">
        <v>68</v>
      </c>
      <c r="C364" s="72" t="s">
        <v>8</v>
      </c>
      <c r="D364" s="9">
        <v>1</v>
      </c>
      <c r="E364" s="12"/>
      <c r="F364" s="364">
        <f t="shared" si="66"/>
        <v>0</v>
      </c>
    </row>
    <row r="365" spans="1:6" ht="267.75" outlineLevel="1">
      <c r="A365" s="438" t="s">
        <v>146</v>
      </c>
      <c r="B365" s="193" t="s">
        <v>402</v>
      </c>
      <c r="C365" s="436"/>
      <c r="D365" s="437"/>
      <c r="E365" s="185"/>
      <c r="F365" s="293"/>
    </row>
    <row r="366" spans="1:6" ht="63.75" outlineLevel="1">
      <c r="A366" s="318"/>
      <c r="B366" s="173" t="s">
        <v>390</v>
      </c>
      <c r="C366" s="3"/>
      <c r="D366" s="3"/>
      <c r="E366" s="3"/>
      <c r="F366" s="309"/>
    </row>
    <row r="367" spans="1:6" ht="51.75" outlineLevel="1" thickBot="1">
      <c r="A367" s="320"/>
      <c r="B367" s="103" t="s">
        <v>68</v>
      </c>
      <c r="C367" s="72" t="s">
        <v>8</v>
      </c>
      <c r="D367" s="9">
        <v>1</v>
      </c>
      <c r="E367" s="111"/>
      <c r="F367" s="364">
        <f t="shared" ref="F367" si="67">ROUND(D367*E367,2)</f>
        <v>0</v>
      </c>
    </row>
    <row r="368" spans="1:6" s="15" customFormat="1" ht="63.75" outlineLevel="1">
      <c r="A368" s="439" t="s">
        <v>147</v>
      </c>
      <c r="B368" s="440" t="s">
        <v>391</v>
      </c>
      <c r="C368" s="441"/>
      <c r="D368" s="441"/>
      <c r="E368" s="441"/>
      <c r="F368" s="442"/>
    </row>
    <row r="369" spans="1:6" s="15" customFormat="1" ht="51.75" outlineLevel="1" thickBot="1">
      <c r="A369" s="366"/>
      <c r="B369" s="103" t="s">
        <v>68</v>
      </c>
      <c r="C369" s="72" t="s">
        <v>7</v>
      </c>
      <c r="D369" s="13">
        <v>10</v>
      </c>
      <c r="E369" s="111"/>
      <c r="F369" s="364">
        <f t="shared" ref="F369:F380" si="68">ROUND(D369*E369,2)</f>
        <v>0</v>
      </c>
    </row>
    <row r="370" spans="1:6" s="15" customFormat="1" ht="63.75" outlineLevel="1">
      <c r="A370" s="439" t="s">
        <v>148</v>
      </c>
      <c r="B370" s="440" t="s">
        <v>392</v>
      </c>
      <c r="C370" s="441"/>
      <c r="D370" s="441"/>
      <c r="E370" s="441"/>
      <c r="F370" s="442"/>
    </row>
    <row r="371" spans="1:6" s="15" customFormat="1" ht="51.75" outlineLevel="1" thickBot="1">
      <c r="A371" s="366"/>
      <c r="B371" s="103" t="s">
        <v>68</v>
      </c>
      <c r="C371" s="72" t="s">
        <v>7</v>
      </c>
      <c r="D371" s="13">
        <v>5</v>
      </c>
      <c r="E371" s="111"/>
      <c r="F371" s="364">
        <f t="shared" si="68"/>
        <v>0</v>
      </c>
    </row>
    <row r="372" spans="1:6" s="16" customFormat="1" ht="18.75" outlineLevel="1" thickBot="1">
      <c r="A372" s="73"/>
      <c r="B372" s="24" t="s">
        <v>96</v>
      </c>
      <c r="C372" s="133"/>
      <c r="D372" s="134"/>
      <c r="E372" s="135"/>
      <c r="F372" s="141">
        <f>SUM(F312:F371)</f>
        <v>0</v>
      </c>
    </row>
    <row r="373" spans="1:6" s="15" customFormat="1" ht="18.75" thickBot="1">
      <c r="A373" s="73" t="s">
        <v>42</v>
      </c>
      <c r="B373" s="136" t="s">
        <v>0</v>
      </c>
      <c r="C373" s="36"/>
      <c r="D373" s="138"/>
      <c r="E373" s="140"/>
      <c r="F373" s="5"/>
    </row>
    <row r="374" spans="1:6" s="15" customFormat="1" ht="64.5" outlineLevel="1" thickBot="1">
      <c r="A374" s="330" t="s">
        <v>51</v>
      </c>
      <c r="B374" s="32" t="s">
        <v>297</v>
      </c>
      <c r="C374" s="80" t="s">
        <v>36</v>
      </c>
      <c r="D374" s="21">
        <v>1</v>
      </c>
      <c r="E374" s="39"/>
      <c r="F374" s="336">
        <f t="shared" si="68"/>
        <v>0</v>
      </c>
    </row>
    <row r="375" spans="1:6" s="38" customFormat="1" ht="178.5" outlineLevel="1">
      <c r="A375" s="337" t="s">
        <v>52</v>
      </c>
      <c r="B375" s="443" t="s">
        <v>306</v>
      </c>
      <c r="C375" s="89"/>
      <c r="D375" s="56"/>
      <c r="E375" s="27"/>
      <c r="F375" s="344"/>
    </row>
    <row r="376" spans="1:6" s="15" customFormat="1" ht="115.5" outlineLevel="1" thickBot="1">
      <c r="A376" s="328"/>
      <c r="B376" s="64" t="s">
        <v>59</v>
      </c>
      <c r="C376" s="85" t="s">
        <v>8</v>
      </c>
      <c r="D376" s="55">
        <v>1</v>
      </c>
      <c r="E376" s="34"/>
      <c r="F376" s="345">
        <f t="shared" si="68"/>
        <v>0</v>
      </c>
    </row>
    <row r="377" spans="1:6" s="57" customFormat="1" ht="90" outlineLevel="1" thickBot="1">
      <c r="A377" s="330" t="s">
        <v>53</v>
      </c>
      <c r="B377" s="93" t="s">
        <v>88</v>
      </c>
      <c r="C377" s="131" t="s">
        <v>36</v>
      </c>
      <c r="D377" s="21">
        <v>1</v>
      </c>
      <c r="E377" s="22"/>
      <c r="F377" s="336">
        <f t="shared" si="68"/>
        <v>0</v>
      </c>
    </row>
    <row r="378" spans="1:6" s="57" customFormat="1" ht="51.75" outlineLevel="1" thickBot="1">
      <c r="A378" s="330" t="s">
        <v>54</v>
      </c>
      <c r="B378" s="32" t="s">
        <v>298</v>
      </c>
      <c r="C378" s="80" t="s">
        <v>36</v>
      </c>
      <c r="D378" s="21">
        <v>1</v>
      </c>
      <c r="E378" s="22"/>
      <c r="F378" s="336">
        <f t="shared" si="68"/>
        <v>0</v>
      </c>
    </row>
    <row r="379" spans="1:6" s="15" customFormat="1" ht="115.5" outlineLevel="1" thickBot="1">
      <c r="A379" s="330" t="s">
        <v>55</v>
      </c>
      <c r="B379" s="367" t="s">
        <v>299</v>
      </c>
      <c r="C379" s="80" t="s">
        <v>8</v>
      </c>
      <c r="D379" s="21">
        <v>1</v>
      </c>
      <c r="E379" s="22"/>
      <c r="F379" s="336">
        <f t="shared" si="68"/>
        <v>0</v>
      </c>
    </row>
    <row r="380" spans="1:6" s="15" customFormat="1" ht="71.25" customHeight="1" outlineLevel="1" thickBot="1">
      <c r="A380" s="330" t="s">
        <v>296</v>
      </c>
      <c r="B380" s="396" t="s">
        <v>301</v>
      </c>
      <c r="C380" s="80" t="s">
        <v>61</v>
      </c>
      <c r="D380" s="444">
        <v>165</v>
      </c>
      <c r="E380" s="22"/>
      <c r="F380" s="336">
        <f t="shared" si="68"/>
        <v>0</v>
      </c>
    </row>
    <row r="381" spans="1:6" s="16" customFormat="1" ht="18.75" outlineLevel="1" thickBot="1">
      <c r="A381" s="73"/>
      <c r="B381" s="24" t="s">
        <v>97</v>
      </c>
      <c r="C381" s="133"/>
      <c r="D381" s="134"/>
      <c r="E381" s="135"/>
      <c r="F381" s="141">
        <f>SUM(F374:F379)</f>
        <v>0</v>
      </c>
    </row>
    <row r="382" spans="1:6" s="16" customFormat="1" ht="18.75" thickBot="1">
      <c r="A382" s="73" t="s">
        <v>344</v>
      </c>
      <c r="B382" s="24" t="s">
        <v>349</v>
      </c>
      <c r="C382" s="133"/>
      <c r="D382" s="134"/>
      <c r="E382" s="135"/>
      <c r="F382" s="141"/>
    </row>
    <row r="383" spans="1:6" s="15" customFormat="1" ht="14.25">
      <c r="A383" s="326" t="s">
        <v>9</v>
      </c>
      <c r="B383" s="148" t="s">
        <v>11</v>
      </c>
      <c r="C383" s="90"/>
      <c r="D383" s="149"/>
      <c r="E383" s="150"/>
      <c r="F383" s="327">
        <f>F256</f>
        <v>0</v>
      </c>
    </row>
    <row r="384" spans="1:6" s="15" customFormat="1" ht="14.25">
      <c r="A384" s="326" t="s">
        <v>12</v>
      </c>
      <c r="B384" s="148" t="s">
        <v>3</v>
      </c>
      <c r="C384" s="90"/>
      <c r="D384" s="149"/>
      <c r="E384" s="150"/>
      <c r="F384" s="327">
        <f>F273</f>
        <v>0</v>
      </c>
    </row>
    <row r="385" spans="1:6" s="15" customFormat="1" ht="14.25">
      <c r="A385" s="326" t="s">
        <v>37</v>
      </c>
      <c r="B385" s="148" t="s">
        <v>1</v>
      </c>
      <c r="C385" s="90"/>
      <c r="D385" s="149"/>
      <c r="E385" s="150"/>
      <c r="F385" s="327">
        <f>F297</f>
        <v>0</v>
      </c>
    </row>
    <row r="386" spans="1:6" s="15" customFormat="1" ht="14.25">
      <c r="A386" s="326" t="s">
        <v>39</v>
      </c>
      <c r="B386" s="148" t="s">
        <v>57</v>
      </c>
      <c r="C386" s="90"/>
      <c r="D386" s="149"/>
      <c r="E386" s="150"/>
      <c r="F386" s="327">
        <f>F300</f>
        <v>0</v>
      </c>
    </row>
    <row r="387" spans="1:6" s="15" customFormat="1" ht="14.25">
      <c r="A387" s="326" t="s">
        <v>40</v>
      </c>
      <c r="B387" s="148" t="s">
        <v>58</v>
      </c>
      <c r="C387" s="90"/>
      <c r="D387" s="149"/>
      <c r="E387" s="150"/>
      <c r="F387" s="327">
        <f>F310</f>
        <v>0</v>
      </c>
    </row>
    <row r="388" spans="1:6" s="15" customFormat="1" ht="14.25">
      <c r="A388" s="326" t="s">
        <v>41</v>
      </c>
      <c r="B388" s="148" t="s">
        <v>16</v>
      </c>
      <c r="C388" s="90"/>
      <c r="D388" s="149"/>
      <c r="E388" s="150"/>
      <c r="F388" s="327">
        <f>F372</f>
        <v>0</v>
      </c>
    </row>
    <row r="389" spans="1:6" s="15" customFormat="1" ht="15" thickBot="1">
      <c r="A389" s="326" t="s">
        <v>42</v>
      </c>
      <c r="B389" s="148" t="s">
        <v>0</v>
      </c>
      <c r="C389" s="90"/>
      <c r="D389" s="149"/>
      <c r="E389" s="150"/>
      <c r="F389" s="327">
        <f>F381</f>
        <v>0</v>
      </c>
    </row>
    <row r="390" spans="1:6" s="16" customFormat="1" ht="18.75" thickBot="1">
      <c r="A390" s="73" t="s">
        <v>344</v>
      </c>
      <c r="B390" s="24" t="s">
        <v>395</v>
      </c>
      <c r="C390" s="133"/>
      <c r="D390" s="134"/>
      <c r="E390" s="135"/>
      <c r="F390" s="141">
        <f>SUM(F383:F389)</f>
        <v>0</v>
      </c>
    </row>
    <row r="391" spans="1:6" s="15" customFormat="1" ht="18.75" thickBot="1">
      <c r="A391" s="73" t="s">
        <v>352</v>
      </c>
      <c r="B391" s="24" t="s">
        <v>353</v>
      </c>
      <c r="C391" s="133"/>
      <c r="D391" s="134"/>
      <c r="E391" s="135"/>
      <c r="F391" s="5"/>
    </row>
    <row r="392" spans="1:6" s="158" customFormat="1" ht="77.25" thickBot="1">
      <c r="A392" s="368"/>
      <c r="B392" s="186" t="s">
        <v>404</v>
      </c>
      <c r="C392" s="269"/>
      <c r="D392" s="270"/>
      <c r="E392" s="157"/>
      <c r="F392" s="369"/>
    </row>
    <row r="393" spans="1:6" s="16" customFormat="1" ht="18.75" thickBot="1">
      <c r="A393" s="73" t="s">
        <v>9</v>
      </c>
      <c r="B393" s="24" t="s">
        <v>354</v>
      </c>
      <c r="C393" s="133"/>
      <c r="D393" s="134"/>
      <c r="E393" s="135"/>
      <c r="F393" s="5"/>
    </row>
    <row r="394" spans="1:6" s="15" customFormat="1" ht="26.25" outlineLevel="1" thickBot="1">
      <c r="A394" s="330" t="s">
        <v>5</v>
      </c>
      <c r="B394" s="32" t="s">
        <v>405</v>
      </c>
      <c r="C394" s="82" t="s">
        <v>36</v>
      </c>
      <c r="D394" s="21">
        <v>1</v>
      </c>
      <c r="E394" s="26"/>
      <c r="F394" s="329">
        <f>ROUND(D394*E394,2)</f>
        <v>0</v>
      </c>
    </row>
    <row r="395" spans="1:6" s="15" customFormat="1" ht="26.25" outlineLevel="1" thickBot="1">
      <c r="A395" s="330" t="s">
        <v>18</v>
      </c>
      <c r="B395" s="32" t="s">
        <v>406</v>
      </c>
      <c r="C395" s="82" t="s">
        <v>73</v>
      </c>
      <c r="D395" s="33">
        <v>6</v>
      </c>
      <c r="E395" s="26"/>
      <c r="F395" s="329">
        <f>ROUND(D395*E395,2)</f>
        <v>0</v>
      </c>
    </row>
    <row r="396" spans="1:6" s="15" customFormat="1" ht="15" outlineLevel="1" thickBot="1">
      <c r="A396" s="330" t="s">
        <v>22</v>
      </c>
      <c r="B396" s="32" t="s">
        <v>407</v>
      </c>
      <c r="C396" s="82" t="s">
        <v>36</v>
      </c>
      <c r="D396" s="21">
        <v>1</v>
      </c>
      <c r="E396" s="26"/>
      <c r="F396" s="329">
        <f>ROUND(D396*E396,2)</f>
        <v>0</v>
      </c>
    </row>
    <row r="397" spans="1:6" s="16" customFormat="1" ht="18.75" outlineLevel="1" thickBot="1">
      <c r="A397" s="73"/>
      <c r="B397" s="24" t="s">
        <v>408</v>
      </c>
      <c r="C397" s="133"/>
      <c r="D397" s="134"/>
      <c r="E397" s="135"/>
      <c r="F397" s="141">
        <f>SUM(F394:F396)</f>
        <v>0</v>
      </c>
    </row>
    <row r="398" spans="1:6" s="16" customFormat="1" ht="18.75" thickBot="1">
      <c r="A398" s="73" t="s">
        <v>12</v>
      </c>
      <c r="B398" s="24" t="s">
        <v>355</v>
      </c>
      <c r="C398" s="133"/>
      <c r="D398" s="134"/>
      <c r="E398" s="135"/>
      <c r="F398" s="5"/>
    </row>
    <row r="399" spans="1:6" ht="89.25" outlineLevel="1">
      <c r="A399" s="337" t="s">
        <v>502</v>
      </c>
      <c r="B399" s="391" t="s">
        <v>506</v>
      </c>
      <c r="C399" s="428" t="s">
        <v>8</v>
      </c>
      <c r="D399" s="383">
        <v>1</v>
      </c>
      <c r="E399" s="384"/>
      <c r="F399" s="385">
        <f>ROUND(D399*E399,2)</f>
        <v>0</v>
      </c>
    </row>
    <row r="400" spans="1:6" outlineLevel="1">
      <c r="A400" s="451"/>
      <c r="B400" s="450" t="s">
        <v>409</v>
      </c>
      <c r="C400" s="117" t="s">
        <v>8</v>
      </c>
      <c r="D400" s="449">
        <v>1</v>
      </c>
      <c r="E400" s="119"/>
      <c r="F400" s="333">
        <f>ROUND(D400*E400,2)</f>
        <v>0</v>
      </c>
    </row>
    <row r="401" spans="1:6" outlineLevel="1">
      <c r="A401" s="451"/>
      <c r="B401" s="125" t="s">
        <v>410</v>
      </c>
      <c r="C401" s="117" t="s">
        <v>8</v>
      </c>
      <c r="D401" s="449">
        <v>4</v>
      </c>
      <c r="E401" s="119"/>
      <c r="F401" s="333">
        <f t="shared" ref="F401:F438" si="69">ROUND(D401*E401,2)</f>
        <v>0</v>
      </c>
    </row>
    <row r="402" spans="1:6" outlineLevel="1">
      <c r="A402" s="451"/>
      <c r="B402" s="125" t="s">
        <v>503</v>
      </c>
      <c r="C402" s="117" t="s">
        <v>8</v>
      </c>
      <c r="D402" s="449">
        <v>4</v>
      </c>
      <c r="E402" s="119"/>
      <c r="F402" s="333">
        <f t="shared" si="69"/>
        <v>0</v>
      </c>
    </row>
    <row r="403" spans="1:6" outlineLevel="1">
      <c r="A403" s="451"/>
      <c r="B403" s="125" t="s">
        <v>411</v>
      </c>
      <c r="C403" s="117" t="s">
        <v>8</v>
      </c>
      <c r="D403" s="449">
        <v>1</v>
      </c>
      <c r="E403" s="119"/>
      <c r="F403" s="333">
        <f t="shared" si="69"/>
        <v>0</v>
      </c>
    </row>
    <row r="404" spans="1:6" outlineLevel="1">
      <c r="A404" s="451"/>
      <c r="B404" s="125" t="s">
        <v>412</v>
      </c>
      <c r="C404" s="117" t="s">
        <v>8</v>
      </c>
      <c r="D404" s="449">
        <v>1</v>
      </c>
      <c r="E404" s="119"/>
      <c r="F404" s="333">
        <f t="shared" si="69"/>
        <v>0</v>
      </c>
    </row>
    <row r="405" spans="1:6" outlineLevel="1">
      <c r="A405" s="451"/>
      <c r="B405" s="125" t="s">
        <v>413</v>
      </c>
      <c r="C405" s="117" t="s">
        <v>8</v>
      </c>
      <c r="D405" s="449">
        <v>1</v>
      </c>
      <c r="E405" s="119"/>
      <c r="F405" s="333">
        <f t="shared" si="69"/>
        <v>0</v>
      </c>
    </row>
    <row r="406" spans="1:6" ht="25.5" outlineLevel="1">
      <c r="A406" s="451"/>
      <c r="B406" s="125" t="s">
        <v>414</v>
      </c>
      <c r="C406" s="117" t="s">
        <v>8</v>
      </c>
      <c r="D406" s="449">
        <v>1</v>
      </c>
      <c r="E406" s="119"/>
      <c r="F406" s="333">
        <f t="shared" si="69"/>
        <v>0</v>
      </c>
    </row>
    <row r="407" spans="1:6" outlineLevel="1">
      <c r="A407" s="451"/>
      <c r="B407" s="125" t="s">
        <v>415</v>
      </c>
      <c r="C407" s="117" t="s">
        <v>8</v>
      </c>
      <c r="D407" s="449">
        <v>1</v>
      </c>
      <c r="E407" s="119"/>
      <c r="F407" s="333">
        <f t="shared" si="69"/>
        <v>0</v>
      </c>
    </row>
    <row r="408" spans="1:6" outlineLevel="1">
      <c r="A408" s="451"/>
      <c r="B408" s="125" t="s">
        <v>416</v>
      </c>
      <c r="C408" s="117" t="s">
        <v>8</v>
      </c>
      <c r="D408" s="449">
        <v>1</v>
      </c>
      <c r="E408" s="119"/>
      <c r="F408" s="333">
        <f t="shared" si="69"/>
        <v>0</v>
      </c>
    </row>
    <row r="409" spans="1:6" outlineLevel="1">
      <c r="A409" s="451"/>
      <c r="B409" s="125" t="s">
        <v>417</v>
      </c>
      <c r="C409" s="117" t="s">
        <v>8</v>
      </c>
      <c r="D409" s="449">
        <v>9</v>
      </c>
      <c r="E409" s="119"/>
      <c r="F409" s="333">
        <f t="shared" si="69"/>
        <v>0</v>
      </c>
    </row>
    <row r="410" spans="1:6" outlineLevel="1">
      <c r="A410" s="451"/>
      <c r="B410" s="125" t="s">
        <v>418</v>
      </c>
      <c r="C410" s="117" t="s">
        <v>8</v>
      </c>
      <c r="D410" s="449">
        <v>2</v>
      </c>
      <c r="E410" s="119"/>
      <c r="F410" s="333">
        <f t="shared" si="69"/>
        <v>0</v>
      </c>
    </row>
    <row r="411" spans="1:6" outlineLevel="1">
      <c r="A411" s="451"/>
      <c r="B411" s="125" t="s">
        <v>419</v>
      </c>
      <c r="C411" s="117" t="s">
        <v>8</v>
      </c>
      <c r="D411" s="449">
        <v>1</v>
      </c>
      <c r="E411" s="119"/>
      <c r="F411" s="333">
        <f t="shared" si="69"/>
        <v>0</v>
      </c>
    </row>
    <row r="412" spans="1:6" outlineLevel="1">
      <c r="A412" s="451"/>
      <c r="B412" s="125" t="s">
        <v>420</v>
      </c>
      <c r="C412" s="117" t="s">
        <v>8</v>
      </c>
      <c r="D412" s="449">
        <v>4</v>
      </c>
      <c r="E412" s="119"/>
      <c r="F412" s="333">
        <f t="shared" si="69"/>
        <v>0</v>
      </c>
    </row>
    <row r="413" spans="1:6" outlineLevel="1">
      <c r="A413" s="451"/>
      <c r="B413" s="125" t="s">
        <v>421</v>
      </c>
      <c r="C413" s="117" t="s">
        <v>8</v>
      </c>
      <c r="D413" s="449">
        <v>1</v>
      </c>
      <c r="E413" s="119"/>
      <c r="F413" s="333">
        <f t="shared" si="69"/>
        <v>0</v>
      </c>
    </row>
    <row r="414" spans="1:6" outlineLevel="1">
      <c r="A414" s="451"/>
      <c r="B414" s="125" t="s">
        <v>422</v>
      </c>
      <c r="C414" s="117" t="s">
        <v>8</v>
      </c>
      <c r="D414" s="449">
        <v>1</v>
      </c>
      <c r="E414" s="119"/>
      <c r="F414" s="333">
        <f t="shared" si="69"/>
        <v>0</v>
      </c>
    </row>
    <row r="415" spans="1:6" outlineLevel="1">
      <c r="A415" s="451"/>
      <c r="B415" s="125" t="s">
        <v>423</v>
      </c>
      <c r="C415" s="117" t="s">
        <v>8</v>
      </c>
      <c r="D415" s="449">
        <v>1</v>
      </c>
      <c r="E415" s="119"/>
      <c r="F415" s="333">
        <f t="shared" si="69"/>
        <v>0</v>
      </c>
    </row>
    <row r="416" spans="1:6" outlineLevel="1">
      <c r="A416" s="451"/>
      <c r="B416" s="125" t="s">
        <v>424</v>
      </c>
      <c r="C416" s="117" t="s">
        <v>8</v>
      </c>
      <c r="D416" s="449">
        <v>1</v>
      </c>
      <c r="E416" s="119"/>
      <c r="F416" s="333">
        <f t="shared" si="69"/>
        <v>0</v>
      </c>
    </row>
    <row r="417" spans="1:6" outlineLevel="1">
      <c r="A417" s="451"/>
      <c r="B417" s="125" t="s">
        <v>425</v>
      </c>
      <c r="C417" s="117" t="s">
        <v>8</v>
      </c>
      <c r="D417" s="449">
        <v>2</v>
      </c>
      <c r="E417" s="119"/>
      <c r="F417" s="333">
        <f t="shared" si="69"/>
        <v>0</v>
      </c>
    </row>
    <row r="418" spans="1:6" outlineLevel="1">
      <c r="A418" s="451"/>
      <c r="B418" s="125" t="s">
        <v>426</v>
      </c>
      <c r="C418" s="117" t="s">
        <v>8</v>
      </c>
      <c r="D418" s="449">
        <v>1</v>
      </c>
      <c r="E418" s="119"/>
      <c r="F418" s="333">
        <f t="shared" si="69"/>
        <v>0</v>
      </c>
    </row>
    <row r="419" spans="1:6" outlineLevel="1">
      <c r="A419" s="451"/>
      <c r="B419" s="125" t="s">
        <v>427</v>
      </c>
      <c r="C419" s="117" t="s">
        <v>8</v>
      </c>
      <c r="D419" s="449">
        <v>1</v>
      </c>
      <c r="E419" s="119"/>
      <c r="F419" s="333">
        <f t="shared" si="69"/>
        <v>0</v>
      </c>
    </row>
    <row r="420" spans="1:6" outlineLevel="1">
      <c r="A420" s="451"/>
      <c r="B420" s="125" t="s">
        <v>428</v>
      </c>
      <c r="C420" s="117" t="s">
        <v>8</v>
      </c>
      <c r="D420" s="449">
        <v>1</v>
      </c>
      <c r="E420" s="119"/>
      <c r="F420" s="333">
        <f t="shared" si="69"/>
        <v>0</v>
      </c>
    </row>
    <row r="421" spans="1:6" outlineLevel="1">
      <c r="A421" s="451"/>
      <c r="B421" s="125" t="s">
        <v>429</v>
      </c>
      <c r="C421" s="117" t="s">
        <v>8</v>
      </c>
      <c r="D421" s="449">
        <v>1</v>
      </c>
      <c r="E421" s="119"/>
      <c r="F421" s="333">
        <f t="shared" si="69"/>
        <v>0</v>
      </c>
    </row>
    <row r="422" spans="1:6" outlineLevel="1">
      <c r="A422" s="451"/>
      <c r="B422" s="125" t="s">
        <v>430</v>
      </c>
      <c r="C422" s="117" t="s">
        <v>8</v>
      </c>
      <c r="D422" s="449">
        <v>1</v>
      </c>
      <c r="E422" s="119"/>
      <c r="F422" s="333">
        <f t="shared" si="69"/>
        <v>0</v>
      </c>
    </row>
    <row r="423" spans="1:6" outlineLevel="1">
      <c r="A423" s="451"/>
      <c r="B423" s="125" t="s">
        <v>431</v>
      </c>
      <c r="C423" s="117" t="s">
        <v>8</v>
      </c>
      <c r="D423" s="449">
        <v>2</v>
      </c>
      <c r="E423" s="119"/>
      <c r="F423" s="333">
        <f t="shared" si="69"/>
        <v>0</v>
      </c>
    </row>
    <row r="424" spans="1:6" outlineLevel="1">
      <c r="A424" s="451"/>
      <c r="B424" s="125" t="s">
        <v>432</v>
      </c>
      <c r="C424" s="117" t="s">
        <v>8</v>
      </c>
      <c r="D424" s="449">
        <v>2</v>
      </c>
      <c r="E424" s="119"/>
      <c r="F424" s="333">
        <f t="shared" si="69"/>
        <v>0</v>
      </c>
    </row>
    <row r="425" spans="1:6" outlineLevel="1">
      <c r="A425" s="451"/>
      <c r="B425" s="125" t="s">
        <v>433</v>
      </c>
      <c r="C425" s="117" t="s">
        <v>8</v>
      </c>
      <c r="D425" s="449">
        <v>2</v>
      </c>
      <c r="E425" s="119"/>
      <c r="F425" s="333">
        <f t="shared" si="69"/>
        <v>0</v>
      </c>
    </row>
    <row r="426" spans="1:6" outlineLevel="1">
      <c r="A426" s="451"/>
      <c r="B426" s="125" t="s">
        <v>434</v>
      </c>
      <c r="C426" s="117" t="s">
        <v>8</v>
      </c>
      <c r="D426" s="449">
        <v>2</v>
      </c>
      <c r="E426" s="119"/>
      <c r="F426" s="333">
        <f t="shared" si="69"/>
        <v>0</v>
      </c>
    </row>
    <row r="427" spans="1:6" outlineLevel="1">
      <c r="A427" s="451"/>
      <c r="B427" s="125" t="s">
        <v>435</v>
      </c>
      <c r="C427" s="117" t="s">
        <v>8</v>
      </c>
      <c r="D427" s="449">
        <v>2</v>
      </c>
      <c r="E427" s="119"/>
      <c r="F427" s="333">
        <f t="shared" si="69"/>
        <v>0</v>
      </c>
    </row>
    <row r="428" spans="1:6" outlineLevel="1">
      <c r="A428" s="451"/>
      <c r="B428" s="125" t="s">
        <v>436</v>
      </c>
      <c r="C428" s="117" t="s">
        <v>8</v>
      </c>
      <c r="D428" s="449">
        <v>4</v>
      </c>
      <c r="E428" s="119"/>
      <c r="F428" s="333">
        <f t="shared" si="69"/>
        <v>0</v>
      </c>
    </row>
    <row r="429" spans="1:6" outlineLevel="1">
      <c r="A429" s="451"/>
      <c r="B429" s="125" t="s">
        <v>437</v>
      </c>
      <c r="C429" s="117" t="s">
        <v>8</v>
      </c>
      <c r="D429" s="449">
        <v>8</v>
      </c>
      <c r="E429" s="119"/>
      <c r="F429" s="333">
        <f t="shared" si="69"/>
        <v>0</v>
      </c>
    </row>
    <row r="430" spans="1:6" outlineLevel="1">
      <c r="A430" s="451"/>
      <c r="B430" s="125" t="s">
        <v>438</v>
      </c>
      <c r="C430" s="117" t="s">
        <v>8</v>
      </c>
      <c r="D430" s="449">
        <v>4</v>
      </c>
      <c r="E430" s="119"/>
      <c r="F430" s="333">
        <f t="shared" si="69"/>
        <v>0</v>
      </c>
    </row>
    <row r="431" spans="1:6" outlineLevel="1">
      <c r="A431" s="451"/>
      <c r="B431" s="125" t="s">
        <v>439</v>
      </c>
      <c r="C431" s="117" t="s">
        <v>8</v>
      </c>
      <c r="D431" s="449">
        <v>2</v>
      </c>
      <c r="E431" s="119"/>
      <c r="F431" s="333">
        <f t="shared" si="69"/>
        <v>0</v>
      </c>
    </row>
    <row r="432" spans="1:6" ht="25.5" outlineLevel="1">
      <c r="A432" s="451"/>
      <c r="B432" s="125" t="s">
        <v>440</v>
      </c>
      <c r="C432" s="117" t="s">
        <v>8</v>
      </c>
      <c r="D432" s="449">
        <v>2</v>
      </c>
      <c r="E432" s="119"/>
      <c r="F432" s="333">
        <f t="shared" si="69"/>
        <v>0</v>
      </c>
    </row>
    <row r="433" spans="1:6" outlineLevel="1">
      <c r="A433" s="451"/>
      <c r="B433" s="125" t="s">
        <v>441</v>
      </c>
      <c r="C433" s="117" t="s">
        <v>8</v>
      </c>
      <c r="D433" s="449">
        <v>2</v>
      </c>
      <c r="E433" s="119"/>
      <c r="F433" s="333">
        <f t="shared" si="69"/>
        <v>0</v>
      </c>
    </row>
    <row r="434" spans="1:6" outlineLevel="1">
      <c r="A434" s="451"/>
      <c r="B434" s="125" t="s">
        <v>442</v>
      </c>
      <c r="C434" s="117" t="s">
        <v>8</v>
      </c>
      <c r="D434" s="449">
        <v>2</v>
      </c>
      <c r="E434" s="119"/>
      <c r="F434" s="333">
        <f t="shared" si="69"/>
        <v>0</v>
      </c>
    </row>
    <row r="435" spans="1:6" outlineLevel="1">
      <c r="A435" s="451"/>
      <c r="B435" s="125" t="s">
        <v>443</v>
      </c>
      <c r="C435" s="117" t="s">
        <v>8</v>
      </c>
      <c r="D435" s="449">
        <v>2</v>
      </c>
      <c r="E435" s="119"/>
      <c r="F435" s="333">
        <f t="shared" si="69"/>
        <v>0</v>
      </c>
    </row>
    <row r="436" spans="1:6" outlineLevel="1">
      <c r="A436" s="451"/>
      <c r="B436" s="125" t="s">
        <v>444</v>
      </c>
      <c r="C436" s="117" t="s">
        <v>8</v>
      </c>
      <c r="D436" s="449">
        <v>2</v>
      </c>
      <c r="E436" s="119"/>
      <c r="F436" s="333">
        <f t="shared" si="69"/>
        <v>0</v>
      </c>
    </row>
    <row r="437" spans="1:6" outlineLevel="1">
      <c r="A437" s="451"/>
      <c r="B437" s="125" t="s">
        <v>445</v>
      </c>
      <c r="C437" s="117" t="s">
        <v>8</v>
      </c>
      <c r="D437" s="449">
        <v>2</v>
      </c>
      <c r="E437" s="119"/>
      <c r="F437" s="333">
        <f t="shared" si="69"/>
        <v>0</v>
      </c>
    </row>
    <row r="438" spans="1:6" outlineLevel="1">
      <c r="A438" s="451"/>
      <c r="B438" s="125" t="s">
        <v>446</v>
      </c>
      <c r="C438" s="117" t="s">
        <v>8</v>
      </c>
      <c r="D438" s="449">
        <v>2</v>
      </c>
      <c r="E438" s="119"/>
      <c r="F438" s="333">
        <f t="shared" si="69"/>
        <v>0</v>
      </c>
    </row>
    <row r="439" spans="1:6" ht="76.5" outlineLevel="1">
      <c r="A439" s="451"/>
      <c r="B439" s="125" t="s">
        <v>504</v>
      </c>
      <c r="C439" s="117" t="s">
        <v>8</v>
      </c>
      <c r="D439" s="449">
        <v>2</v>
      </c>
      <c r="E439" s="119"/>
      <c r="F439" s="333">
        <f t="shared" ref="F439:F449" si="70">ROUND(D439*E439,2)</f>
        <v>0</v>
      </c>
    </row>
    <row r="440" spans="1:6" outlineLevel="1">
      <c r="A440" s="451"/>
      <c r="B440" s="125" t="s">
        <v>447</v>
      </c>
      <c r="C440" s="117" t="s">
        <v>8</v>
      </c>
      <c r="D440" s="449">
        <v>1</v>
      </c>
      <c r="E440" s="119"/>
      <c r="F440" s="333">
        <f t="shared" si="70"/>
        <v>0</v>
      </c>
    </row>
    <row r="441" spans="1:6" outlineLevel="1">
      <c r="A441" s="451"/>
      <c r="B441" s="125" t="s">
        <v>448</v>
      </c>
      <c r="C441" s="117" t="s">
        <v>8</v>
      </c>
      <c r="D441" s="449">
        <v>15</v>
      </c>
      <c r="E441" s="119"/>
      <c r="F441" s="333">
        <f t="shared" si="70"/>
        <v>0</v>
      </c>
    </row>
    <row r="442" spans="1:6" outlineLevel="1">
      <c r="A442" s="451"/>
      <c r="B442" s="125" t="s">
        <v>449</v>
      </c>
      <c r="C442" s="117" t="s">
        <v>8</v>
      </c>
      <c r="D442" s="449">
        <v>15</v>
      </c>
      <c r="E442" s="119"/>
      <c r="F442" s="333">
        <f t="shared" si="70"/>
        <v>0</v>
      </c>
    </row>
    <row r="443" spans="1:6" outlineLevel="1">
      <c r="A443" s="451"/>
      <c r="B443" s="125" t="s">
        <v>450</v>
      </c>
      <c r="C443" s="117" t="s">
        <v>8</v>
      </c>
      <c r="D443" s="449">
        <v>7</v>
      </c>
      <c r="E443" s="119"/>
      <c r="F443" s="333">
        <f t="shared" si="70"/>
        <v>0</v>
      </c>
    </row>
    <row r="444" spans="1:6" outlineLevel="1">
      <c r="A444" s="451"/>
      <c r="B444" s="125" t="s">
        <v>451</v>
      </c>
      <c r="C444" s="117" t="s">
        <v>8</v>
      </c>
      <c r="D444" s="449">
        <v>7</v>
      </c>
      <c r="E444" s="119"/>
      <c r="F444" s="333">
        <f t="shared" si="70"/>
        <v>0</v>
      </c>
    </row>
    <row r="445" spans="1:6" outlineLevel="1">
      <c r="A445" s="451"/>
      <c r="B445" s="125" t="s">
        <v>452</v>
      </c>
      <c r="C445" s="117" t="s">
        <v>8</v>
      </c>
      <c r="D445" s="449">
        <v>1</v>
      </c>
      <c r="E445" s="119"/>
      <c r="F445" s="333">
        <f t="shared" si="70"/>
        <v>0</v>
      </c>
    </row>
    <row r="446" spans="1:6" ht="25.5" outlineLevel="1">
      <c r="A446" s="451"/>
      <c r="B446" s="125" t="s">
        <v>453</v>
      </c>
      <c r="C446" s="117" t="s">
        <v>8</v>
      </c>
      <c r="D446" s="449">
        <v>1</v>
      </c>
      <c r="E446" s="119"/>
      <c r="F446" s="333">
        <f t="shared" si="70"/>
        <v>0</v>
      </c>
    </row>
    <row r="447" spans="1:6" outlineLevel="1">
      <c r="A447" s="451"/>
      <c r="B447" s="125" t="s">
        <v>454</v>
      </c>
      <c r="C447" s="117" t="s">
        <v>8</v>
      </c>
      <c r="D447" s="449">
        <v>1</v>
      </c>
      <c r="E447" s="119"/>
      <c r="F447" s="333">
        <f t="shared" si="70"/>
        <v>0</v>
      </c>
    </row>
    <row r="448" spans="1:6" outlineLevel="1">
      <c r="A448" s="451"/>
      <c r="B448" s="125" t="s">
        <v>455</v>
      </c>
      <c r="C448" s="117" t="s">
        <v>8</v>
      </c>
      <c r="D448" s="449">
        <v>1</v>
      </c>
      <c r="E448" s="119"/>
      <c r="F448" s="333">
        <f t="shared" si="70"/>
        <v>0</v>
      </c>
    </row>
    <row r="449" spans="1:6" outlineLevel="1">
      <c r="A449" s="451"/>
      <c r="B449" s="125" t="s">
        <v>456</v>
      </c>
      <c r="C449" s="117" t="s">
        <v>8</v>
      </c>
      <c r="D449" s="449">
        <v>1</v>
      </c>
      <c r="E449" s="119"/>
      <c r="F449" s="333">
        <f t="shared" si="70"/>
        <v>0</v>
      </c>
    </row>
    <row r="450" spans="1:6" ht="25.5" outlineLevel="1">
      <c r="A450" s="451"/>
      <c r="B450" s="125" t="s">
        <v>457</v>
      </c>
      <c r="C450" s="117" t="s">
        <v>36</v>
      </c>
      <c r="D450" s="449">
        <v>1</v>
      </c>
      <c r="E450" s="119"/>
      <c r="F450" s="333">
        <f t="shared" ref="F450:F463" si="71">ROUND(D450*E450,2)</f>
        <v>0</v>
      </c>
    </row>
    <row r="451" spans="1:6" ht="13.5" outlineLevel="1" thickBot="1">
      <c r="A451" s="452"/>
      <c r="B451" s="453" t="s">
        <v>458</v>
      </c>
      <c r="C451" s="454"/>
      <c r="D451" s="455"/>
      <c r="E451" s="456"/>
      <c r="F451" s="457">
        <f>SUM(F399:F450)</f>
        <v>0</v>
      </c>
    </row>
    <row r="452" spans="1:6" ht="89.25" outlineLevel="1">
      <c r="A452" s="464" t="s">
        <v>505</v>
      </c>
      <c r="B452" s="391" t="s">
        <v>566</v>
      </c>
      <c r="C452" s="428" t="s">
        <v>8</v>
      </c>
      <c r="D452" s="383">
        <v>1</v>
      </c>
      <c r="E452" s="384"/>
      <c r="F452" s="385">
        <f t="shared" si="71"/>
        <v>0</v>
      </c>
    </row>
    <row r="453" spans="1:6" outlineLevel="1">
      <c r="A453" s="451"/>
      <c r="B453" s="125" t="s">
        <v>415</v>
      </c>
      <c r="C453" s="117" t="s">
        <v>8</v>
      </c>
      <c r="D453" s="449">
        <v>1</v>
      </c>
      <c r="E453" s="119"/>
      <c r="F453" s="333">
        <f t="shared" si="71"/>
        <v>0</v>
      </c>
    </row>
    <row r="454" spans="1:6" outlineLevel="1">
      <c r="A454" s="451"/>
      <c r="B454" s="125" t="s">
        <v>423</v>
      </c>
      <c r="C454" s="117" t="s">
        <v>8</v>
      </c>
      <c r="D454" s="449">
        <v>1</v>
      </c>
      <c r="E454" s="119"/>
      <c r="F454" s="333">
        <f t="shared" si="71"/>
        <v>0</v>
      </c>
    </row>
    <row r="455" spans="1:6" outlineLevel="1">
      <c r="A455" s="451"/>
      <c r="B455" s="125" t="s">
        <v>417</v>
      </c>
      <c r="C455" s="117" t="s">
        <v>8</v>
      </c>
      <c r="D455" s="449">
        <v>5</v>
      </c>
      <c r="E455" s="119"/>
      <c r="F455" s="333">
        <f t="shared" si="71"/>
        <v>0</v>
      </c>
    </row>
    <row r="456" spans="1:6" outlineLevel="1">
      <c r="A456" s="451"/>
      <c r="B456" s="125" t="s">
        <v>418</v>
      </c>
      <c r="C456" s="117" t="s">
        <v>8</v>
      </c>
      <c r="D456" s="449">
        <v>1</v>
      </c>
      <c r="E456" s="119"/>
      <c r="F456" s="333">
        <f t="shared" si="71"/>
        <v>0</v>
      </c>
    </row>
    <row r="457" spans="1:6" outlineLevel="1">
      <c r="A457" s="451"/>
      <c r="B457" s="125" t="s">
        <v>459</v>
      </c>
      <c r="C457" s="117" t="s">
        <v>8</v>
      </c>
      <c r="D457" s="449">
        <v>1</v>
      </c>
      <c r="E457" s="119"/>
      <c r="F457" s="333">
        <f t="shared" si="71"/>
        <v>0</v>
      </c>
    </row>
    <row r="458" spans="1:6" outlineLevel="1">
      <c r="A458" s="451"/>
      <c r="B458" s="125" t="s">
        <v>424</v>
      </c>
      <c r="C458" s="117" t="s">
        <v>8</v>
      </c>
      <c r="D458" s="449">
        <v>1</v>
      </c>
      <c r="E458" s="119"/>
      <c r="F458" s="333">
        <f t="shared" si="71"/>
        <v>0</v>
      </c>
    </row>
    <row r="459" spans="1:6" outlineLevel="1">
      <c r="A459" s="451"/>
      <c r="B459" s="125" t="s">
        <v>425</v>
      </c>
      <c r="C459" s="117" t="s">
        <v>8</v>
      </c>
      <c r="D459" s="449">
        <v>2</v>
      </c>
      <c r="E459" s="119"/>
      <c r="F459" s="333">
        <f t="shared" si="71"/>
        <v>0</v>
      </c>
    </row>
    <row r="460" spans="1:6" outlineLevel="1">
      <c r="A460" s="451"/>
      <c r="B460" s="125" t="s">
        <v>426</v>
      </c>
      <c r="C460" s="117" t="s">
        <v>8</v>
      </c>
      <c r="D460" s="449">
        <v>1</v>
      </c>
      <c r="E460" s="119"/>
      <c r="F460" s="333">
        <f t="shared" si="71"/>
        <v>0</v>
      </c>
    </row>
    <row r="461" spans="1:6" outlineLevel="1">
      <c r="A461" s="451"/>
      <c r="B461" s="125" t="s">
        <v>427</v>
      </c>
      <c r="C461" s="117" t="s">
        <v>8</v>
      </c>
      <c r="D461" s="449">
        <v>1</v>
      </c>
      <c r="E461" s="119"/>
      <c r="F461" s="333">
        <f t="shared" si="71"/>
        <v>0</v>
      </c>
    </row>
    <row r="462" spans="1:6" outlineLevel="1">
      <c r="A462" s="451"/>
      <c r="B462" s="125" t="s">
        <v>452</v>
      </c>
      <c r="C462" s="117" t="s">
        <v>8</v>
      </c>
      <c r="D462" s="449">
        <v>1</v>
      </c>
      <c r="E462" s="119"/>
      <c r="F462" s="333">
        <f t="shared" si="71"/>
        <v>0</v>
      </c>
    </row>
    <row r="463" spans="1:6" ht="25.5" outlineLevel="1">
      <c r="A463" s="451"/>
      <c r="B463" s="125" t="s">
        <v>453</v>
      </c>
      <c r="C463" s="117" t="s">
        <v>8</v>
      </c>
      <c r="D463" s="449">
        <v>1</v>
      </c>
      <c r="E463" s="119"/>
      <c r="F463" s="333">
        <f t="shared" si="71"/>
        <v>0</v>
      </c>
    </row>
    <row r="464" spans="1:6" ht="25.5" outlineLevel="1">
      <c r="A464" s="451"/>
      <c r="B464" s="125" t="s">
        <v>457</v>
      </c>
      <c r="C464" s="117" t="s">
        <v>36</v>
      </c>
      <c r="D464" s="449">
        <v>1</v>
      </c>
      <c r="E464" s="119"/>
      <c r="F464" s="333">
        <f t="shared" ref="F464" si="72">ROUND(D464*E464,2)</f>
        <v>0</v>
      </c>
    </row>
    <row r="465" spans="1:6" ht="38.25" outlineLevel="1">
      <c r="A465" s="451"/>
      <c r="B465" s="463" t="s">
        <v>460</v>
      </c>
      <c r="C465" s="117"/>
      <c r="D465" s="449"/>
      <c r="E465" s="119"/>
      <c r="F465" s="333"/>
    </row>
    <row r="466" spans="1:6" ht="63.75" outlineLevel="1">
      <c r="A466" s="451"/>
      <c r="B466" s="125" t="s">
        <v>508</v>
      </c>
      <c r="C466" s="117"/>
      <c r="D466" s="449"/>
      <c r="E466" s="119"/>
      <c r="F466" s="333"/>
    </row>
    <row r="467" spans="1:6" ht="25.5" outlineLevel="1">
      <c r="A467" s="451"/>
      <c r="B467" s="125" t="s">
        <v>461</v>
      </c>
      <c r="C467" s="117"/>
      <c r="D467" s="449"/>
      <c r="E467" s="119"/>
      <c r="F467" s="333"/>
    </row>
    <row r="468" spans="1:6" outlineLevel="1">
      <c r="A468" s="451"/>
      <c r="B468" s="125" t="s">
        <v>462</v>
      </c>
      <c r="C468" s="117"/>
      <c r="D468" s="449"/>
      <c r="E468" s="119"/>
      <c r="F468" s="333"/>
    </row>
    <row r="469" spans="1:6" outlineLevel="1">
      <c r="A469" s="451"/>
      <c r="B469" s="125" t="s">
        <v>463</v>
      </c>
      <c r="C469" s="117"/>
      <c r="D469" s="449"/>
      <c r="E469" s="119"/>
      <c r="F469" s="333"/>
    </row>
    <row r="470" spans="1:6" outlineLevel="1">
      <c r="A470" s="451"/>
      <c r="B470" s="125" t="s">
        <v>464</v>
      </c>
      <c r="C470" s="117"/>
      <c r="D470" s="449"/>
      <c r="E470" s="119"/>
      <c r="F470" s="333"/>
    </row>
    <row r="471" spans="1:6" ht="25.5" outlineLevel="1">
      <c r="A471" s="451"/>
      <c r="B471" s="125" t="s">
        <v>465</v>
      </c>
      <c r="C471" s="117"/>
      <c r="D471" s="449"/>
      <c r="E471" s="119"/>
      <c r="F471" s="333"/>
    </row>
    <row r="472" spans="1:6" outlineLevel="1">
      <c r="A472" s="451"/>
      <c r="B472" s="125" t="s">
        <v>466</v>
      </c>
      <c r="C472" s="117"/>
      <c r="D472" s="449"/>
      <c r="E472" s="119"/>
      <c r="F472" s="333"/>
    </row>
    <row r="473" spans="1:6" outlineLevel="1">
      <c r="A473" s="451"/>
      <c r="B473" s="125" t="s">
        <v>467</v>
      </c>
      <c r="C473" s="117" t="s">
        <v>8</v>
      </c>
      <c r="D473" s="449">
        <v>1</v>
      </c>
      <c r="E473" s="119"/>
      <c r="F473" s="333">
        <f t="shared" ref="F473:F475" si="73">ROUND(D473*E473,2)</f>
        <v>0</v>
      </c>
    </row>
    <row r="474" spans="1:6" outlineLevel="1">
      <c r="A474" s="451"/>
      <c r="B474" s="125" t="s">
        <v>468</v>
      </c>
      <c r="C474" s="117" t="s">
        <v>8</v>
      </c>
      <c r="D474" s="449">
        <v>1</v>
      </c>
      <c r="E474" s="119"/>
      <c r="F474" s="333">
        <f t="shared" si="73"/>
        <v>0</v>
      </c>
    </row>
    <row r="475" spans="1:6" outlineLevel="1">
      <c r="A475" s="451"/>
      <c r="B475" s="125" t="s">
        <v>469</v>
      </c>
      <c r="C475" s="117" t="s">
        <v>8</v>
      </c>
      <c r="D475" s="449">
        <v>1</v>
      </c>
      <c r="E475" s="119"/>
      <c r="F475" s="333">
        <f t="shared" si="73"/>
        <v>0</v>
      </c>
    </row>
    <row r="476" spans="1:6" ht="38.25" outlineLevel="1">
      <c r="A476" s="451"/>
      <c r="B476" s="125" t="s">
        <v>507</v>
      </c>
      <c r="C476" s="117"/>
      <c r="D476" s="449"/>
      <c r="E476" s="119"/>
      <c r="F476" s="333"/>
    </row>
    <row r="477" spans="1:6" outlineLevel="1">
      <c r="A477" s="451"/>
      <c r="B477" s="125" t="s">
        <v>470</v>
      </c>
      <c r="C477" s="117"/>
      <c r="D477" s="449"/>
      <c r="E477" s="119"/>
      <c r="F477" s="333"/>
    </row>
    <row r="478" spans="1:6" outlineLevel="1">
      <c r="A478" s="451"/>
      <c r="B478" s="125" t="s">
        <v>471</v>
      </c>
      <c r="C478" s="117"/>
      <c r="D478" s="449"/>
      <c r="E478" s="119"/>
      <c r="F478" s="333"/>
    </row>
    <row r="479" spans="1:6" outlineLevel="1">
      <c r="A479" s="451"/>
      <c r="B479" s="125" t="s">
        <v>472</v>
      </c>
      <c r="C479" s="117" t="s">
        <v>8</v>
      </c>
      <c r="D479" s="449">
        <v>1</v>
      </c>
      <c r="E479" s="119"/>
      <c r="F479" s="333">
        <f t="shared" ref="F479:F482" si="74">ROUND(D479*E479,2)</f>
        <v>0</v>
      </c>
    </row>
    <row r="480" spans="1:6" ht="25.5" outlineLevel="1">
      <c r="A480" s="451"/>
      <c r="B480" s="125" t="s">
        <v>473</v>
      </c>
      <c r="C480" s="117" t="s">
        <v>8</v>
      </c>
      <c r="D480" s="449">
        <v>1</v>
      </c>
      <c r="E480" s="119"/>
      <c r="F480" s="333">
        <f t="shared" si="74"/>
        <v>0</v>
      </c>
    </row>
    <row r="481" spans="1:6" ht="38.25" outlineLevel="1">
      <c r="A481" s="451"/>
      <c r="B481" s="125" t="s">
        <v>474</v>
      </c>
      <c r="C481" s="117" t="s">
        <v>8</v>
      </c>
      <c r="D481" s="449">
        <v>1</v>
      </c>
      <c r="E481" s="119"/>
      <c r="F481" s="333">
        <f t="shared" si="74"/>
        <v>0</v>
      </c>
    </row>
    <row r="482" spans="1:6" ht="25.5" outlineLevel="1">
      <c r="A482" s="451"/>
      <c r="B482" s="125" t="s">
        <v>475</v>
      </c>
      <c r="C482" s="117" t="s">
        <v>8</v>
      </c>
      <c r="D482" s="449">
        <v>1</v>
      </c>
      <c r="E482" s="119"/>
      <c r="F482" s="333">
        <f t="shared" si="74"/>
        <v>0</v>
      </c>
    </row>
    <row r="483" spans="1:6" ht="25.5" outlineLevel="1">
      <c r="A483" s="451"/>
      <c r="B483" s="125" t="s">
        <v>476</v>
      </c>
      <c r="C483" s="117" t="s">
        <v>8</v>
      </c>
      <c r="D483" s="449">
        <v>1</v>
      </c>
      <c r="E483" s="119"/>
      <c r="F483" s="333">
        <f t="shared" ref="F483:F497" si="75">ROUND(D483*E483,2)</f>
        <v>0</v>
      </c>
    </row>
    <row r="484" spans="1:6" ht="13.5" outlineLevel="1" thickBot="1">
      <c r="A484" s="451"/>
      <c r="B484" s="458" t="s">
        <v>477</v>
      </c>
      <c r="C484" s="459"/>
      <c r="D484" s="460"/>
      <c r="E484" s="461"/>
      <c r="F484" s="462">
        <f>SUM(F452:F483)</f>
        <v>0</v>
      </c>
    </row>
    <row r="485" spans="1:6" ht="26.25" outlineLevel="1" thickBot="1">
      <c r="A485" s="465" t="s">
        <v>509</v>
      </c>
      <c r="B485" s="32" t="s">
        <v>478</v>
      </c>
      <c r="C485" s="466" t="s">
        <v>36</v>
      </c>
      <c r="D485" s="21">
        <v>1</v>
      </c>
      <c r="E485" s="26"/>
      <c r="F485" s="329">
        <f t="shared" si="75"/>
        <v>0</v>
      </c>
    </row>
    <row r="486" spans="1:6" ht="26.25" outlineLevel="1" thickBot="1">
      <c r="A486" s="465" t="s">
        <v>510</v>
      </c>
      <c r="B486" s="467" t="s">
        <v>479</v>
      </c>
      <c r="C486" s="466" t="s">
        <v>36</v>
      </c>
      <c r="D486" s="21">
        <v>1</v>
      </c>
      <c r="E486" s="26"/>
      <c r="F486" s="329">
        <f t="shared" si="75"/>
        <v>0</v>
      </c>
    </row>
    <row r="487" spans="1:6" ht="39" outlineLevel="1" thickBot="1">
      <c r="A487" s="465" t="s">
        <v>511</v>
      </c>
      <c r="B487" s="467" t="s">
        <v>480</v>
      </c>
      <c r="C487" s="466" t="s">
        <v>36</v>
      </c>
      <c r="D487" s="21">
        <v>1</v>
      </c>
      <c r="E487" s="26"/>
      <c r="F487" s="329">
        <f t="shared" si="75"/>
        <v>0</v>
      </c>
    </row>
    <row r="488" spans="1:6" ht="13.5" outlineLevel="1" thickBot="1">
      <c r="A488" s="465" t="s">
        <v>512</v>
      </c>
      <c r="B488" s="467" t="s">
        <v>481</v>
      </c>
      <c r="C488" s="466" t="s">
        <v>8</v>
      </c>
      <c r="D488" s="21">
        <v>1</v>
      </c>
      <c r="E488" s="26"/>
      <c r="F488" s="329">
        <f t="shared" si="75"/>
        <v>0</v>
      </c>
    </row>
    <row r="489" spans="1:6" ht="13.5" outlineLevel="1" thickBot="1">
      <c r="A489" s="465" t="s">
        <v>513</v>
      </c>
      <c r="B489" s="467" t="s">
        <v>482</v>
      </c>
      <c r="C489" s="466" t="s">
        <v>8</v>
      </c>
      <c r="D489" s="21">
        <v>1</v>
      </c>
      <c r="E489" s="26"/>
      <c r="F489" s="329">
        <f t="shared" si="75"/>
        <v>0</v>
      </c>
    </row>
    <row r="490" spans="1:6" ht="26.25" outlineLevel="1" thickBot="1">
      <c r="A490" s="465" t="s">
        <v>514</v>
      </c>
      <c r="B490" s="467" t="s">
        <v>483</v>
      </c>
      <c r="C490" s="466" t="s">
        <v>36</v>
      </c>
      <c r="D490" s="21">
        <v>1</v>
      </c>
      <c r="E490" s="26"/>
      <c r="F490" s="329">
        <f t="shared" si="75"/>
        <v>0</v>
      </c>
    </row>
    <row r="491" spans="1:6" ht="13.5" outlineLevel="1" thickBot="1">
      <c r="A491" s="465" t="s">
        <v>515</v>
      </c>
      <c r="B491" s="467" t="s">
        <v>484</v>
      </c>
      <c r="C491" s="466" t="s">
        <v>8</v>
      </c>
      <c r="D491" s="21">
        <v>2</v>
      </c>
      <c r="E491" s="26"/>
      <c r="F491" s="329">
        <f t="shared" si="75"/>
        <v>0</v>
      </c>
    </row>
    <row r="492" spans="1:6" ht="13.5" outlineLevel="1" thickBot="1">
      <c r="A492" s="465" t="s">
        <v>516</v>
      </c>
      <c r="B492" s="467" t="s">
        <v>485</v>
      </c>
      <c r="C492" s="466" t="s">
        <v>8</v>
      </c>
      <c r="D492" s="21">
        <v>1</v>
      </c>
      <c r="E492" s="26"/>
      <c r="F492" s="329">
        <f t="shared" si="75"/>
        <v>0</v>
      </c>
    </row>
    <row r="493" spans="1:6" ht="26.25" outlineLevel="1" thickBot="1">
      <c r="A493" s="465" t="s">
        <v>517</v>
      </c>
      <c r="B493" s="467" t="s">
        <v>486</v>
      </c>
      <c r="C493" s="466" t="s">
        <v>36</v>
      </c>
      <c r="D493" s="21">
        <v>1</v>
      </c>
      <c r="E493" s="26"/>
      <c r="F493" s="329">
        <f t="shared" si="75"/>
        <v>0</v>
      </c>
    </row>
    <row r="494" spans="1:6" ht="26.25" outlineLevel="1" thickBot="1">
      <c r="A494" s="465" t="s">
        <v>518</v>
      </c>
      <c r="B494" s="467" t="s">
        <v>487</v>
      </c>
      <c r="C494" s="466" t="s">
        <v>36</v>
      </c>
      <c r="D494" s="21">
        <v>1</v>
      </c>
      <c r="E494" s="26"/>
      <c r="F494" s="329">
        <f t="shared" si="75"/>
        <v>0</v>
      </c>
    </row>
    <row r="495" spans="1:6" ht="26.25" outlineLevel="1" thickBot="1">
      <c r="A495" s="465" t="s">
        <v>519</v>
      </c>
      <c r="B495" s="467" t="s">
        <v>488</v>
      </c>
      <c r="C495" s="466" t="s">
        <v>36</v>
      </c>
      <c r="D495" s="21">
        <v>1</v>
      </c>
      <c r="E495" s="26"/>
      <c r="F495" s="329">
        <f t="shared" si="75"/>
        <v>0</v>
      </c>
    </row>
    <row r="496" spans="1:6" ht="13.5" outlineLevel="1" thickBot="1">
      <c r="A496" s="465" t="s">
        <v>520</v>
      </c>
      <c r="B496" s="467" t="s">
        <v>489</v>
      </c>
      <c r="C496" s="466" t="s">
        <v>8</v>
      </c>
      <c r="D496" s="21">
        <v>1</v>
      </c>
      <c r="E496" s="26"/>
      <c r="F496" s="329">
        <f t="shared" si="75"/>
        <v>0</v>
      </c>
    </row>
    <row r="497" spans="1:6" ht="26.25" outlineLevel="1" thickBot="1">
      <c r="A497" s="465" t="s">
        <v>521</v>
      </c>
      <c r="B497" s="467" t="s">
        <v>490</v>
      </c>
      <c r="C497" s="466" t="s">
        <v>36</v>
      </c>
      <c r="D497" s="21">
        <v>1</v>
      </c>
      <c r="E497" s="26"/>
      <c r="F497" s="329">
        <f t="shared" si="75"/>
        <v>0</v>
      </c>
    </row>
    <row r="498" spans="1:6" ht="26.25" outlineLevel="1" thickBot="1">
      <c r="A498" s="465" t="s">
        <v>522</v>
      </c>
      <c r="B498" s="467" t="s">
        <v>491</v>
      </c>
      <c r="C498" s="466" t="s">
        <v>73</v>
      </c>
      <c r="D498" s="33">
        <v>40</v>
      </c>
      <c r="E498" s="26"/>
      <c r="F498" s="329">
        <f>ROUND(D498*E498,2)</f>
        <v>0</v>
      </c>
    </row>
    <row r="499" spans="1:6" ht="26.25" outlineLevel="1" thickBot="1">
      <c r="A499" s="465" t="s">
        <v>523</v>
      </c>
      <c r="B499" s="467" t="s">
        <v>492</v>
      </c>
      <c r="C499" s="466" t="s">
        <v>73</v>
      </c>
      <c r="D499" s="33">
        <v>6</v>
      </c>
      <c r="E499" s="26"/>
      <c r="F499" s="329">
        <f>ROUND(D499*E499,2)</f>
        <v>0</v>
      </c>
    </row>
    <row r="500" spans="1:6" ht="26.25" outlineLevel="1" thickBot="1">
      <c r="A500" s="465" t="s">
        <v>524</v>
      </c>
      <c r="B500" s="467" t="s">
        <v>493</v>
      </c>
      <c r="C500" s="466" t="s">
        <v>73</v>
      </c>
      <c r="D500" s="33">
        <v>15</v>
      </c>
      <c r="E500" s="26"/>
      <c r="F500" s="329">
        <f>ROUND(D500*E500,2)</f>
        <v>0</v>
      </c>
    </row>
    <row r="501" spans="1:6" ht="26.25" outlineLevel="1" thickBot="1">
      <c r="A501" s="465" t="s">
        <v>525</v>
      </c>
      <c r="B501" s="467" t="s">
        <v>494</v>
      </c>
      <c r="C501" s="466" t="s">
        <v>73</v>
      </c>
      <c r="D501" s="33">
        <v>10</v>
      </c>
      <c r="E501" s="26"/>
      <c r="F501" s="329">
        <f>ROUND(D501*E501,2)</f>
        <v>0</v>
      </c>
    </row>
    <row r="502" spans="1:6" ht="26.25" outlineLevel="1" thickBot="1">
      <c r="A502" s="465" t="s">
        <v>526</v>
      </c>
      <c r="B502" s="467" t="s">
        <v>495</v>
      </c>
      <c r="C502" s="466" t="s">
        <v>73</v>
      </c>
      <c r="D502" s="33">
        <v>10</v>
      </c>
      <c r="E502" s="26"/>
      <c r="F502" s="329">
        <f>ROUND(D502*E502,2)</f>
        <v>0</v>
      </c>
    </row>
    <row r="503" spans="1:6" ht="13.5" outlineLevel="1" thickBot="1">
      <c r="A503" s="465" t="s">
        <v>527</v>
      </c>
      <c r="B503" s="467" t="s">
        <v>496</v>
      </c>
      <c r="C503" s="466" t="s">
        <v>36</v>
      </c>
      <c r="D503" s="21">
        <v>1</v>
      </c>
      <c r="E503" s="26"/>
      <c r="F503" s="329">
        <f t="shared" ref="F503:F508" si="76">ROUND(D503*E503,2)</f>
        <v>0</v>
      </c>
    </row>
    <row r="504" spans="1:6" ht="13.5" outlineLevel="1" thickBot="1">
      <c r="A504" s="465" t="s">
        <v>528</v>
      </c>
      <c r="B504" s="467" t="s">
        <v>497</v>
      </c>
      <c r="C504" s="466" t="s">
        <v>36</v>
      </c>
      <c r="D504" s="21">
        <v>1</v>
      </c>
      <c r="E504" s="26"/>
      <c r="F504" s="329">
        <f t="shared" si="76"/>
        <v>0</v>
      </c>
    </row>
    <row r="505" spans="1:6" ht="13.5" outlineLevel="1" thickBot="1">
      <c r="A505" s="465" t="s">
        <v>529</v>
      </c>
      <c r="B505" s="467" t="s">
        <v>498</v>
      </c>
      <c r="C505" s="466" t="s">
        <v>36</v>
      </c>
      <c r="D505" s="21">
        <v>1</v>
      </c>
      <c r="E505" s="26"/>
      <c r="F505" s="329">
        <f t="shared" si="76"/>
        <v>0</v>
      </c>
    </row>
    <row r="506" spans="1:6" ht="26.25" outlineLevel="1" thickBot="1">
      <c r="A506" s="465" t="s">
        <v>530</v>
      </c>
      <c r="B506" s="467" t="s">
        <v>499</v>
      </c>
      <c r="C506" s="466" t="s">
        <v>36</v>
      </c>
      <c r="D506" s="21">
        <v>1</v>
      </c>
      <c r="E506" s="26"/>
      <c r="F506" s="329">
        <f t="shared" si="76"/>
        <v>0</v>
      </c>
    </row>
    <row r="507" spans="1:6" ht="13.5" outlineLevel="1" thickBot="1">
      <c r="A507" s="465" t="s">
        <v>531</v>
      </c>
      <c r="B507" s="467" t="s">
        <v>500</v>
      </c>
      <c r="C507" s="466" t="s">
        <v>36</v>
      </c>
      <c r="D507" s="21">
        <v>1</v>
      </c>
      <c r="E507" s="26"/>
      <c r="F507" s="329">
        <f t="shared" si="76"/>
        <v>0</v>
      </c>
    </row>
    <row r="508" spans="1:6" ht="13.5" outlineLevel="1" thickBot="1">
      <c r="A508" s="465" t="s">
        <v>532</v>
      </c>
      <c r="B508" s="467" t="s">
        <v>501</v>
      </c>
      <c r="C508" s="466" t="s">
        <v>36</v>
      </c>
      <c r="D508" s="21">
        <v>1</v>
      </c>
      <c r="E508" s="26"/>
      <c r="F508" s="329">
        <f t="shared" si="76"/>
        <v>0</v>
      </c>
    </row>
    <row r="509" spans="1:6" s="16" customFormat="1" ht="18.75" outlineLevel="1" thickBot="1">
      <c r="A509" s="73"/>
      <c r="B509" s="24" t="s">
        <v>408</v>
      </c>
      <c r="C509" s="133"/>
      <c r="D509" s="134"/>
      <c r="E509" s="135"/>
      <c r="F509" s="141">
        <f>SUM(F451,F484,F485:F508)</f>
        <v>0</v>
      </c>
    </row>
    <row r="510" spans="1:6" s="16" customFormat="1" ht="18.75" thickBot="1">
      <c r="A510" s="73" t="s">
        <v>37</v>
      </c>
      <c r="B510" s="24" t="s">
        <v>356</v>
      </c>
      <c r="C510" s="133"/>
      <c r="D510" s="134"/>
      <c r="E510" s="135"/>
      <c r="F510" s="5"/>
    </row>
    <row r="511" spans="1:6" ht="13.5" outlineLevel="1" thickBot="1">
      <c r="A511" s="465" t="s">
        <v>545</v>
      </c>
      <c r="B511" s="467" t="s">
        <v>533</v>
      </c>
      <c r="C511" s="466" t="s">
        <v>73</v>
      </c>
      <c r="D511" s="33">
        <v>30</v>
      </c>
      <c r="E511" s="26"/>
      <c r="F511" s="329">
        <f>ROUND(D511*E511,2)</f>
        <v>0</v>
      </c>
    </row>
    <row r="512" spans="1:6" ht="13.5" outlineLevel="1" thickBot="1">
      <c r="A512" s="465" t="s">
        <v>546</v>
      </c>
      <c r="B512" s="467" t="s">
        <v>534</v>
      </c>
      <c r="C512" s="466" t="s">
        <v>73</v>
      </c>
      <c r="D512" s="33">
        <v>40</v>
      </c>
      <c r="E512" s="26"/>
      <c r="F512" s="329">
        <f>ROUND(D512*E512,2)</f>
        <v>0</v>
      </c>
    </row>
    <row r="513" spans="1:6" ht="26.25" outlineLevel="1" thickBot="1">
      <c r="A513" s="465" t="s">
        <v>553</v>
      </c>
      <c r="B513" s="467" t="s">
        <v>535</v>
      </c>
      <c r="C513" s="466" t="s">
        <v>73</v>
      </c>
      <c r="D513" s="33">
        <v>5</v>
      </c>
      <c r="E513" s="26"/>
      <c r="F513" s="329">
        <f>ROUND(D513*E513,2)</f>
        <v>0</v>
      </c>
    </row>
    <row r="514" spans="1:6" ht="26.25" outlineLevel="1" thickBot="1">
      <c r="A514" s="465" t="s">
        <v>547</v>
      </c>
      <c r="B514" s="467" t="s">
        <v>536</v>
      </c>
      <c r="C514" s="466" t="s">
        <v>73</v>
      </c>
      <c r="D514" s="33">
        <v>5</v>
      </c>
      <c r="E514" s="26"/>
      <c r="F514" s="329">
        <f>ROUND(D514*E514,2)</f>
        <v>0</v>
      </c>
    </row>
    <row r="515" spans="1:6" ht="26.25" outlineLevel="1" thickBot="1">
      <c r="A515" s="465" t="s">
        <v>548</v>
      </c>
      <c r="B515" s="467" t="s">
        <v>537</v>
      </c>
      <c r="C515" s="466" t="s">
        <v>73</v>
      </c>
      <c r="D515" s="33">
        <v>5</v>
      </c>
      <c r="E515" s="26"/>
      <c r="F515" s="329">
        <f>ROUND(D515*E515,2)</f>
        <v>0</v>
      </c>
    </row>
    <row r="516" spans="1:6" ht="13.5" outlineLevel="1" thickBot="1">
      <c r="A516" s="465" t="s">
        <v>549</v>
      </c>
      <c r="B516" s="467" t="s">
        <v>538</v>
      </c>
      <c r="C516" s="466" t="s">
        <v>8</v>
      </c>
      <c r="D516" s="21">
        <v>1</v>
      </c>
      <c r="E516" s="26"/>
      <c r="F516" s="329">
        <f t="shared" ref="F516" si="77">ROUND(D516*E516,2)</f>
        <v>0</v>
      </c>
    </row>
    <row r="517" spans="1:6" ht="26.25" outlineLevel="1" thickBot="1">
      <c r="A517" s="465" t="s">
        <v>550</v>
      </c>
      <c r="B517" s="467" t="s">
        <v>539</v>
      </c>
      <c r="C517" s="466" t="s">
        <v>8</v>
      </c>
      <c r="D517" s="21">
        <v>15</v>
      </c>
      <c r="E517" s="26"/>
      <c r="F517" s="329">
        <f t="shared" ref="F517" si="78">ROUND(D517*E517,2)</f>
        <v>0</v>
      </c>
    </row>
    <row r="518" spans="1:6" ht="26.25" outlineLevel="1" thickBot="1">
      <c r="A518" s="465" t="s">
        <v>551</v>
      </c>
      <c r="B518" s="467" t="s">
        <v>540</v>
      </c>
      <c r="C518" s="466" t="s">
        <v>8</v>
      </c>
      <c r="D518" s="21">
        <v>10</v>
      </c>
      <c r="E518" s="26"/>
      <c r="F518" s="329">
        <f t="shared" ref="F518" si="79">ROUND(D518*E518,2)</f>
        <v>0</v>
      </c>
    </row>
    <row r="519" spans="1:6" ht="13.5" outlineLevel="1" thickBot="1">
      <c r="A519" s="465" t="s">
        <v>552</v>
      </c>
      <c r="B519" s="467" t="s">
        <v>541</v>
      </c>
      <c r="C519" s="466" t="s">
        <v>8</v>
      </c>
      <c r="D519" s="21">
        <v>10</v>
      </c>
      <c r="E519" s="26"/>
      <c r="F519" s="329">
        <f t="shared" ref="F519" si="80">ROUND(D519*E519,2)</f>
        <v>0</v>
      </c>
    </row>
    <row r="520" spans="1:6" ht="13.5" outlineLevel="1" thickBot="1">
      <c r="A520" s="465" t="s">
        <v>554</v>
      </c>
      <c r="B520" s="467" t="s">
        <v>542</v>
      </c>
      <c r="C520" s="466" t="s">
        <v>8</v>
      </c>
      <c r="D520" s="21">
        <v>20</v>
      </c>
      <c r="E520" s="26"/>
      <c r="F520" s="329">
        <f t="shared" ref="F520" si="81">ROUND(D520*E520,2)</f>
        <v>0</v>
      </c>
    </row>
    <row r="521" spans="1:6" ht="13.5" outlineLevel="1" thickBot="1">
      <c r="A521" s="465" t="s">
        <v>555</v>
      </c>
      <c r="B521" s="467" t="s">
        <v>543</v>
      </c>
      <c r="C521" s="466" t="s">
        <v>8</v>
      </c>
      <c r="D521" s="21">
        <v>50</v>
      </c>
      <c r="E521" s="26"/>
      <c r="F521" s="329">
        <f t="shared" ref="F521" si="82">ROUND(D521*E521,2)</f>
        <v>0</v>
      </c>
    </row>
    <row r="522" spans="1:6" ht="13.5" outlineLevel="1" thickBot="1">
      <c r="A522" s="465" t="s">
        <v>556</v>
      </c>
      <c r="B522" s="467" t="s">
        <v>497</v>
      </c>
      <c r="C522" s="466" t="s">
        <v>36</v>
      </c>
      <c r="D522" s="21">
        <v>1</v>
      </c>
      <c r="E522" s="26"/>
      <c r="F522" s="329">
        <f t="shared" ref="F522" si="83">ROUND(D522*E522,2)</f>
        <v>0</v>
      </c>
    </row>
    <row r="523" spans="1:6" ht="13.5" outlineLevel="1" thickBot="1">
      <c r="A523" s="465" t="s">
        <v>557</v>
      </c>
      <c r="B523" s="467" t="s">
        <v>544</v>
      </c>
      <c r="C523" s="466" t="s">
        <v>36</v>
      </c>
      <c r="D523" s="21">
        <v>1</v>
      </c>
      <c r="E523" s="26"/>
      <c r="F523" s="329">
        <f t="shared" ref="F523" si="84">ROUND(D523*E523,2)</f>
        <v>0</v>
      </c>
    </row>
    <row r="524" spans="1:6" s="16" customFormat="1" ht="54.75" outlineLevel="1" thickBot="1">
      <c r="A524" s="73"/>
      <c r="B524" s="448" t="s">
        <v>558</v>
      </c>
      <c r="C524" s="133"/>
      <c r="D524" s="134"/>
      <c r="E524" s="135"/>
      <c r="F524" s="141">
        <f>SUM(F511:F523)</f>
        <v>0</v>
      </c>
    </row>
    <row r="525" spans="1:6" s="16" customFormat="1" ht="18.75" outlineLevel="1" thickBot="1">
      <c r="A525" s="73" t="s">
        <v>352</v>
      </c>
      <c r="B525" s="24" t="s">
        <v>559</v>
      </c>
      <c r="C525" s="133"/>
      <c r="D525" s="134"/>
      <c r="E525" s="135"/>
      <c r="F525" s="141"/>
    </row>
    <row r="526" spans="1:6" s="15" customFormat="1" ht="14.25">
      <c r="A526" s="326" t="s">
        <v>9</v>
      </c>
      <c r="B526" s="148" t="s">
        <v>354</v>
      </c>
      <c r="C526" s="90"/>
      <c r="D526" s="149"/>
      <c r="E526" s="150"/>
      <c r="F526" s="327">
        <f>F397</f>
        <v>0</v>
      </c>
    </row>
    <row r="527" spans="1:6" s="15" customFormat="1" ht="14.25">
      <c r="A527" s="326" t="s">
        <v>12</v>
      </c>
      <c r="B527" s="148" t="s">
        <v>355</v>
      </c>
      <c r="C527" s="90"/>
      <c r="D527" s="149"/>
      <c r="E527" s="150"/>
      <c r="F527" s="327">
        <f>F509</f>
        <v>0</v>
      </c>
    </row>
    <row r="528" spans="1:6" s="15" customFormat="1" ht="15" thickBot="1">
      <c r="A528" s="326" t="s">
        <v>37</v>
      </c>
      <c r="B528" s="148" t="s">
        <v>1</v>
      </c>
      <c r="C528" s="90"/>
      <c r="D528" s="149"/>
      <c r="E528" s="150"/>
      <c r="F528" s="327">
        <f>F524</f>
        <v>0</v>
      </c>
    </row>
    <row r="529" spans="1:6" s="16" customFormat="1" ht="18.75" thickBot="1">
      <c r="A529" s="73" t="s">
        <v>352</v>
      </c>
      <c r="B529" s="24" t="s">
        <v>560</v>
      </c>
      <c r="C529" s="133"/>
      <c r="D529" s="134"/>
      <c r="E529" s="135"/>
      <c r="F529" s="141">
        <f>SUM(F526:F528)</f>
        <v>0</v>
      </c>
    </row>
    <row r="530" spans="1:6" s="16" customFormat="1" ht="18.75" thickBot="1">
      <c r="A530" s="73"/>
      <c r="B530" s="24" t="s">
        <v>561</v>
      </c>
      <c r="C530" s="133"/>
      <c r="D530" s="134"/>
      <c r="E530" s="135"/>
      <c r="F530" s="141"/>
    </row>
    <row r="531" spans="1:6" s="15" customFormat="1" ht="14.25">
      <c r="A531" s="326" t="s">
        <v>343</v>
      </c>
      <c r="B531" s="148" t="s">
        <v>203</v>
      </c>
      <c r="C531" s="90"/>
      <c r="D531" s="149"/>
      <c r="E531" s="150"/>
      <c r="F531" s="327">
        <f>F245</f>
        <v>0</v>
      </c>
    </row>
    <row r="532" spans="1:6" s="15" customFormat="1" ht="14.25">
      <c r="A532" s="326" t="s">
        <v>344</v>
      </c>
      <c r="B532" s="148" t="s">
        <v>562</v>
      </c>
      <c r="C532" s="90"/>
      <c r="D532" s="149"/>
      <c r="E532" s="150"/>
      <c r="F532" s="327">
        <f>F390</f>
        <v>0</v>
      </c>
    </row>
    <row r="533" spans="1:6" s="15" customFormat="1" ht="15" thickBot="1">
      <c r="A533" s="326" t="s">
        <v>352</v>
      </c>
      <c r="B533" s="148" t="s">
        <v>563</v>
      </c>
      <c r="C533" s="90"/>
      <c r="D533" s="149"/>
      <c r="E533" s="150"/>
      <c r="F533" s="327">
        <f>F529</f>
        <v>0</v>
      </c>
    </row>
    <row r="534" spans="1:6" s="16" customFormat="1" ht="18.75" thickBot="1">
      <c r="A534" s="73"/>
      <c r="B534" s="24" t="s">
        <v>205</v>
      </c>
      <c r="C534" s="133"/>
      <c r="D534" s="134"/>
      <c r="E534" s="135"/>
      <c r="F534" s="141">
        <f>SUM(F531:F533)</f>
        <v>0</v>
      </c>
    </row>
    <row r="535" spans="1:6" s="16" customFormat="1" ht="18.75" thickBot="1">
      <c r="A535" s="73"/>
      <c r="B535" s="24" t="s">
        <v>565</v>
      </c>
      <c r="C535" s="133"/>
      <c r="D535" s="134"/>
      <c r="E535" s="135"/>
      <c r="F535" s="141">
        <f>F534*0.25</f>
        <v>0</v>
      </c>
    </row>
    <row r="536" spans="1:6" s="16" customFormat="1" ht="18.75" thickBot="1">
      <c r="A536" s="73"/>
      <c r="B536" s="24" t="s">
        <v>564</v>
      </c>
      <c r="C536" s="133"/>
      <c r="D536" s="134"/>
      <c r="E536" s="135"/>
      <c r="F536" s="141">
        <f>F534+F535</f>
        <v>0</v>
      </c>
    </row>
  </sheetData>
  <dataConsolidate/>
  <mergeCells count="5">
    <mergeCell ref="A5:C5"/>
    <mergeCell ref="A6:C6"/>
    <mergeCell ref="A1:F2"/>
    <mergeCell ref="B298:D298"/>
    <mergeCell ref="B301:D301"/>
  </mergeCells>
  <pageMargins left="0.78740157480314965" right="0.78740157480314965" top="0.78740157480314965" bottom="0.78740157480314965" header="0.39370078740157483" footer="0.39370078740157483"/>
  <pageSetup paperSize="9" scale="75" firstPageNumber="4" orientation="portrait" r:id="rId1"/>
  <headerFooter scaleWithDoc="0">
    <oddHeader>&amp;L&amp;8FLUM-ING  d.o.o. RIJEKA&amp;R&amp;8RN 165118/IZVP</oddHeader>
    <oddFooter>&amp;L&amp;8Tlačni cjevovod poduzetnička zona - UPOV Ogulin sa crpnom stanicom
Rijeka, siječanj 2019.&amp;R&amp;P/&amp;N</oddFooter>
  </headerFooter>
  <rowBreaks count="26" manualBreakCount="26">
    <brk id="29" max="16383" man="1"/>
    <brk id="44" max="16383" man="1"/>
    <brk id="61" max="16383" man="1"/>
    <brk id="71" max="16383" man="1"/>
    <brk id="123" max="16383" man="1"/>
    <brk id="156" max="16383" man="1"/>
    <brk id="183" max="16383" man="1"/>
    <brk id="192" max="16383" man="1"/>
    <brk id="200" max="16383" man="1"/>
    <brk id="212" max="16383" man="1"/>
    <brk id="225" max="16383" man="1"/>
    <brk id="235" max="16383" man="1"/>
    <brk id="237" max="16383" man="1"/>
    <brk id="245" max="16383" man="1"/>
    <brk id="256" max="16383" man="1"/>
    <brk id="273" max="16383" man="1"/>
    <brk id="297" max="16383" man="1"/>
    <brk id="300" max="16383" man="1"/>
    <brk id="310" max="16383" man="1"/>
    <brk id="372" max="16383" man="1"/>
    <brk id="381" max="16383" man="1"/>
    <brk id="390" max="16383" man="1"/>
    <brk id="397" max="16383" man="1"/>
    <brk id="509" max="16383" man="1"/>
    <brk id="524" max="16383" man="1"/>
    <brk id="529" max="16383" man="1"/>
  </rowBreaks>
  <ignoredErrors>
    <ignoredError sqref="F38 F40 F397 F534 F53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PZ Ogulin</vt:lpstr>
      <vt:lpstr>'PZ Ogulin'!Print_Area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Sanja</cp:lastModifiedBy>
  <cp:lastPrinted>2019-07-22T14:29:50Z</cp:lastPrinted>
  <dcterms:created xsi:type="dcterms:W3CDTF">1996-10-14T23:33:28Z</dcterms:created>
  <dcterms:modified xsi:type="dcterms:W3CDTF">2019-07-22T14:30:57Z</dcterms:modified>
</cp:coreProperties>
</file>